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account\Name\ALL\צוות שי\הוצאות ישירות\2025\Q4\יחד רופאים השתלמות\דוח סופי\"/>
    </mc:Choice>
  </mc:AlternateContent>
  <xr:revisionPtr revIDLastSave="0" documentId="13_ncr:1_{039D59D5-0A3B-477F-A7DA-0DDD4CE73EFE}" xr6:coauthVersionLast="47" xr6:coauthVersionMax="47" xr10:uidLastSave="{00000000-0000-0000-0000-000000000000}"/>
  <bookViews>
    <workbookView xWindow="-120" yWindow="-120" windowWidth="29040" windowHeight="15990" xr2:uid="{11B95DA9-B07F-46AA-8B54-ACB1015AED0B}"/>
  </bookViews>
  <sheets>
    <sheet name="נספח 1" sheetId="1" r:id="rId1"/>
    <sheet name="נספח 2" sheetId="2" r:id="rId2"/>
    <sheet name="נספח 3" sheetId="3" r:id="rId3"/>
    <sheet name="419" sheetId="4" r:id="rId4"/>
    <sheet name="12435" sheetId="5" r:id="rId5"/>
    <sheet name="1472" sheetId="6" r:id="rId6"/>
    <sheet name="15204" sheetId="7" r:id="rId7"/>
  </sheets>
  <externalReferences>
    <externalReference r:id="rId8"/>
  </externalReferences>
  <definedNames>
    <definedName name="Castod">'[1]הפעלה דוח הוצאות ישירות'!$D$7</definedName>
    <definedName name="comp_name">'[1]הפעלה דוח הוצאות ישירות'!$D$3</definedName>
    <definedName name="Date1">#REF!</definedName>
    <definedName name="kupaNoga">OFFSET(#REF!,0,0,COUNTA(#REF!)-1,1)</definedName>
    <definedName name="MaslulNoga">OFFSET(#REF!,0,0,COUNTA(#REF!)-1,1)</definedName>
    <definedName name="mngCompany">#REF!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D44" i="1"/>
  <c r="D45" i="1"/>
  <c r="D46" i="1"/>
  <c r="D47" i="1"/>
  <c r="D48" i="1"/>
  <c r="D49" i="1"/>
  <c r="D50" i="1"/>
  <c r="D38" i="1"/>
  <c r="D60" i="7"/>
  <c r="D60" i="6"/>
  <c r="D60" i="5"/>
  <c r="D62" i="4" l="1"/>
  <c r="D60" i="4"/>
  <c r="D25" i="1" l="1"/>
  <c r="D21" i="2"/>
  <c r="D37" i="2"/>
  <c r="C99" i="3"/>
  <c r="D7" i="1"/>
  <c r="D9" i="1"/>
  <c r="D8" i="1"/>
  <c r="D7" i="4"/>
  <c r="D8" i="4"/>
  <c r="D16" i="2" l="1"/>
  <c r="D18" i="2" s="1"/>
  <c r="C119" i="3"/>
  <c r="D11" i="1"/>
  <c r="D13" i="1"/>
  <c r="D25" i="4"/>
  <c r="D11" i="4" l="1"/>
  <c r="D57" i="1" l="1"/>
  <c r="D52" i="1"/>
  <c r="D54" i="1" s="1"/>
  <c r="D37" i="1"/>
  <c r="D27" i="1"/>
  <c r="D60" i="1"/>
  <c r="D62" i="1" s="1"/>
  <c r="D31" i="1" l="1"/>
  <c r="D67" i="1" s="1"/>
</calcChain>
</file>

<file path=xl/sharedStrings.xml><?xml version="1.0" encoding="utf-8"?>
<sst xmlns="http://schemas.openxmlformats.org/spreadsheetml/2006/main" count="388" uniqueCount="178">
  <si>
    <t>יהב רופאים - קרן השתלמות</t>
  </si>
  <si>
    <t>נספח 1 סך ההוצאות הישירות ששולמו בעד כל סוג של הוצאה ישירה לתקופה המסתיימת ביום - 31.12.2025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</si>
  <si>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</si>
  <si>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</si>
  <si>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</si>
  <si>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</si>
  <si>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</si>
  <si>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</si>
  <si>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</si>
  <si>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</si>
  <si>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</si>
  <si>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</si>
  <si>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</si>
  <si>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</si>
  <si>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</si>
  <si>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</si>
  <si>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</si>
  <si>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</si>
  <si>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2025</t>
  </si>
  <si>
    <t>ב. השווי המשוערך של נכסי הקופה או המסלול נכון ליום 31 בדצמבר של שנת הכספים שהסתיימה ב 2024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</si>
  <si>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</si>
  <si>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</si>
  <si>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</si>
  <si>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</si>
  <si>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</si>
  <si>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</si>
  <si>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</si>
  <si>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</si>
  <si>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</si>
  <si>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</si>
  <si>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</si>
  <si>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</si>
  <si>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</si>
  <si>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</si>
  <si>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</si>
  <si>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</si>
  <si>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</si>
  <si>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</si>
  <si>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</si>
  <si>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</si>
  <si>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</si>
  <si>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</si>
  <si>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</si>
  <si>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</si>
  <si>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</si>
  <si>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</si>
  <si>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2026</t>
  </si>
  <si>
    <t>19. De: שיעור הוצאות ישירות (סכום של סעיף 9 וסעיף 18)</t>
  </si>
  <si>
    <t>נספח 2 פרוט עמלות והוצאות שאינן עמלות ניהול חיצוני לשנה המסתיימת ביום: 31.12.2025</t>
  </si>
  <si>
    <t>ברוקארז' - עמלות קנייה ומכירה בגין ביצוע עסקאות בניירות ערך סחירים</t>
  </si>
  <si>
    <t>צדדים קשורים</t>
  </si>
  <si>
    <t>(1)</t>
  </si>
  <si>
    <t>מיטב 5018</t>
  </si>
  <si>
    <t>צדדים שאינם קשורים</t>
  </si>
  <si>
    <t>בנק לאומי</t>
  </si>
  <si>
    <t>(2)</t>
  </si>
  <si>
    <t>ברוקר זר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</si>
  <si>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</si>
  <si>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</si>
  <si>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</si>
  <si>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</si>
  <si>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</si>
  <si>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</si>
  <si>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</si>
  <si>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</si>
  <si>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</si>
  <si>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</si>
  <si>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</si>
  <si>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</si>
  <si>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</si>
  <si>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</si>
  <si>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 שאינן עמלות ניהול חיצוני</t>
  </si>
  <si>
    <t>נספח 3 - פירוט עמלות ניהול חיצוני לשנה המסתיימת ביום: 31.12.2025</t>
  </si>
  <si>
    <t>תשלום הנובע מהשקעה בקרנות השקעה בישראל</t>
  </si>
  <si>
    <t>יסודות נדלן ג</t>
  </si>
  <si>
    <t>BRIDGES</t>
  </si>
  <si>
    <t>Windin' Capital Fund LP</t>
  </si>
  <si>
    <t xml:space="preserve">תשתיות ישראל 4 </t>
  </si>
  <si>
    <t>SKY 4</t>
  </si>
  <si>
    <t>Harel Alternativ Credit Co-Invest Fund, LP</t>
  </si>
  <si>
    <t>ריאליטי קרן השקעות בנדל"ן 5</t>
  </si>
  <si>
    <t>קאי קפיטל</t>
  </si>
  <si>
    <t>סך תשלומים הנובעים מהשקעה בקרנות השקעה בישראל</t>
  </si>
  <si>
    <t>תשלום הנובע מהשקעה בקרנות השקעה בחול</t>
  </si>
  <si>
    <t xml:space="preserve">Vintage V access  </t>
  </si>
  <si>
    <t>דובר 10</t>
  </si>
  <si>
    <t>Forma Fund</t>
  </si>
  <si>
    <t>אלקטרה נדלן 3</t>
  </si>
  <si>
    <t xml:space="preserve">KLIRMARK III </t>
  </si>
  <si>
    <t>Madison Realty Capital Debt V</t>
  </si>
  <si>
    <t>FORTTISSIMO V</t>
  </si>
  <si>
    <t>Hamilton Lane CI IV</t>
  </si>
  <si>
    <t>מונטה סיד 2</t>
  </si>
  <si>
    <t>EQT9</t>
  </si>
  <si>
    <t>MV SENIOR II</t>
  </si>
  <si>
    <t xml:space="preserve">BLUE ATLANTIC PARTNERS III </t>
  </si>
  <si>
    <t>Pantheon Access</t>
  </si>
  <si>
    <t>Levine Leichtman VI</t>
  </si>
  <si>
    <t>בלו אטלנטיק פרטנרס</t>
  </si>
  <si>
    <t>ALTO FUND III</t>
  </si>
  <si>
    <t>MONETA CAPITAL</t>
  </si>
  <si>
    <t>אלקטרה נדלן 2</t>
  </si>
  <si>
    <t>INSIGHT XI</t>
  </si>
  <si>
    <t>Direct Lending Fund III</t>
  </si>
  <si>
    <t>פירסט טיים 2</t>
  </si>
  <si>
    <t>Forma 2</t>
  </si>
  <si>
    <t>vintage fund of fund VI breako</t>
  </si>
  <si>
    <t>Vintage Growth Fund III</t>
  </si>
  <si>
    <t>Pitango 2</t>
  </si>
  <si>
    <t>EQT Infrastructure V</t>
  </si>
  <si>
    <t>Vintage Fund of Funds VI (Access)</t>
  </si>
  <si>
    <t>ION Crossover Parthers II</t>
  </si>
  <si>
    <t>One Equity Partners VIII</t>
  </si>
  <si>
    <t>PGIF IV Feeder (Luxembourg) SCSp</t>
  </si>
  <si>
    <t xml:space="preserve">Electra America Hospitality </t>
  </si>
  <si>
    <t>Hamilton Lane Equity Opportunities Fund V-B LP</t>
  </si>
  <si>
    <t>ARROW</t>
  </si>
  <si>
    <t>Alpha Value</t>
  </si>
  <si>
    <t>Fortissimo VI</t>
  </si>
  <si>
    <t>Klirmark Opportunity Fund IV</t>
  </si>
  <si>
    <t>Dover Street XI</t>
  </si>
  <si>
    <t>סך תשלומים הנובעים מהשקעה בקרנות השקעה בחול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</si>
  <si>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</si>
  <si>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</si>
  <si>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</si>
  <si>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</si>
  <si>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%75 לפחות מנכסי הקרן הם נכסים</t>
  </si>
  <si>
    <t>שלא הונפקו במדינת ישראל ואינם נסחרים או מוחזקים בה</t>
  </si>
  <si>
    <t>מגדל קרנות נאמנות בע"מ</t>
  </si>
  <si>
    <t>LYXOR ETF</t>
  </si>
  <si>
    <t xml:space="preserve">BlackRock  Asset Managment </t>
  </si>
  <si>
    <t>State Street Corp</t>
  </si>
  <si>
    <t>Amundi Asset Management</t>
  </si>
  <si>
    <t>Van Eck ETF</t>
  </si>
  <si>
    <t>DB x TRACKERS</t>
  </si>
  <si>
    <t>Vanguard Group</t>
  </si>
  <si>
    <t>Invesco investment management limited</t>
  </si>
  <si>
    <t>First trust</t>
  </si>
  <si>
    <t>Global X Management Co LLc</t>
  </si>
  <si>
    <t>WisdomTree Europe ltd</t>
  </si>
  <si>
    <t xml:space="preserve">ילין לפידות קרנות נאמנות בע"מ </t>
  </si>
  <si>
    <t>קסם קרנות נאמנות בע"מ</t>
  </si>
  <si>
    <t>הראל קרנות נאמנות בע"מ</t>
  </si>
  <si>
    <t xml:space="preserve">מור ניהול קרנות נאמנות בע"מ </t>
  </si>
  <si>
    <t>Tidal ETF Trust</t>
  </si>
  <si>
    <t>אי.בי.אי קרנות נאמנות בע"מ</t>
  </si>
  <si>
    <t>סך תשלום למנהלי קרנות סל</t>
  </si>
  <si>
    <t>סך תשלומים בגין השקעה בקרן סל כאשר 75% לפחות מנכסי הקרן הם נכסים</t>
  </si>
  <si>
    <t>שהונפקו במדינת ישראל לפי מדדים שעליהם הורה הממונה ובתנאים שהורה</t>
  </si>
  <si>
    <t>סך תשלום למנהלי קרן סל</t>
  </si>
  <si>
    <t>תשלום בגין השקעה בקרנות נאמנות ישראליות כאשר 75% לפחות מנכסי</t>
  </si>
  <si>
    <t>הקרן מושקעים בנכסים שלא הונפקו במדינת ישראל ואינם נסחרים או</t>
  </si>
  <si>
    <t>מוחזקים בה</t>
  </si>
  <si>
    <t>סך תשלומים למנהלי קרנות נאמנות ישראליות</t>
  </si>
  <si>
    <t>תשלום בגין השקעה בקרנות נאמנות זרות כאשר 75% לפחות מנכסי הקרן</t>
  </si>
  <si>
    <t>מושקעים בנכסים שלא הונפקו במדינת ישראל ואינם נסחרים או מוחזקים בה</t>
  </si>
  <si>
    <t>KBI Global Investors</t>
  </si>
  <si>
    <t>Artemis Funds Lux - US Smaller</t>
  </si>
  <si>
    <t>Kotak</t>
  </si>
  <si>
    <t>Trigon New Europe Fund</t>
  </si>
  <si>
    <t>COMGEST SA</t>
  </si>
  <si>
    <t>White Oak</t>
  </si>
  <si>
    <t>Schroder ISF Greater China</t>
  </si>
  <si>
    <t>CIFC Senior Secured Corporate</t>
  </si>
  <si>
    <t>Ubam Global</t>
  </si>
  <si>
    <t>Heptagon Fund plc</t>
  </si>
  <si>
    <t>סך תשלומים בגין השקעה בקרנות נאמנות זרות</t>
  </si>
  <si>
    <t>תשלומים בגין השקעה בקרן טכנולוגיה עילית</t>
  </si>
  <si>
    <t>אי בי אי ניהול קרנות נאמנות בע"מ</t>
  </si>
  <si>
    <t>סך תשלום בגין השקעה בקרן טכנולוגיה עילית</t>
  </si>
  <si>
    <t>סך הכל עמלות ניהול חיצוני</t>
  </si>
  <si>
    <t>תשלום של דמי ניהול משתנים</t>
  </si>
  <si>
    <t>סך דמי ניהול משתנים</t>
  </si>
  <si>
    <t>סך הכל נכסים לסוף שנה קודמת</t>
  </si>
  <si>
    <t>השתלמות רופאים כללי</t>
  </si>
  <si>
    <t xml:space="preserve">השתלמות רופאים מניות </t>
  </si>
  <si>
    <t>השתלמות רופאים אגח ממשלת ישראל</t>
  </si>
  <si>
    <t>השתלמות רופאים עוקב מדד S&amp;P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</si>
</sst>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0%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FF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vertical="center"/>
    </xf>
    <xf numFmtId="164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right" readingOrder="1"/>
    </xf>
    <xf numFmtId="0" fontId="2" fillId="0" borderId="0" xfId="0" applyFont="1" applyAlignment="1">
      <alignment horizontal="right" readingOrder="2"/>
    </xf>
    <xf numFmtId="164" fontId="2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2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164" fontId="6" fillId="0" borderId="0" xfId="1" applyFont="1" applyFill="1" applyAlignment="1">
      <alignment horizontal="center"/>
    </xf>
    <xf numFmtId="0" fontId="3" fillId="0" borderId="0" xfId="0" applyFont="1" applyAlignment="1">
      <alignment horizontal="right" readingOrder="1"/>
    </xf>
    <xf numFmtId="164" fontId="6" fillId="0" borderId="0" xfId="1" applyFont="1" applyFill="1"/>
    <xf numFmtId="0" fontId="7" fillId="0" borderId="0" xfId="0" applyFont="1"/>
    <xf numFmtId="10" fontId="3" fillId="0" borderId="0" xfId="2" applyNumberFormat="1" applyFont="1" applyFill="1"/>
    <xf numFmtId="0" fontId="7" fillId="0" borderId="0" xfId="0" applyFont="1" applyAlignment="1">
      <alignment horizontal="right" readingOrder="2"/>
    </xf>
    <xf numFmtId="0" fontId="8" fillId="0" borderId="0" xfId="0" applyFont="1" applyAlignment="1">
      <alignment horizontal="right"/>
    </xf>
    <xf numFmtId="164" fontId="8" fillId="0" borderId="0" xfId="1" applyFont="1"/>
    <xf numFmtId="0" fontId="8" fillId="0" borderId="0" xfId="0" applyFont="1"/>
    <xf numFmtId="0" fontId="2" fillId="0" borderId="0" xfId="0" applyFont="1"/>
    <xf numFmtId="0" fontId="8" fillId="0" borderId="0" xfId="0" applyFont="1" applyAlignment="1">
      <alignment horizontal="right" vertical="center"/>
    </xf>
    <xf numFmtId="164" fontId="8" fillId="0" borderId="0" xfId="1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164" fontId="10" fillId="0" borderId="0" xfId="1" applyFont="1" applyAlignment="1">
      <alignment horizontal="right" vertical="center" readingOrder="2"/>
    </xf>
    <xf numFmtId="0" fontId="12" fillId="0" borderId="0" xfId="0" applyFont="1"/>
    <xf numFmtId="164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/>
    <xf numFmtId="0" fontId="11" fillId="0" borderId="0" xfId="0" applyFont="1"/>
    <xf numFmtId="164" fontId="11" fillId="0" borderId="0" xfId="1" applyFont="1"/>
    <xf numFmtId="164" fontId="10" fillId="0" borderId="0" xfId="1" applyFont="1"/>
    <xf numFmtId="164" fontId="13" fillId="0" borderId="0" xfId="1" applyFont="1"/>
    <xf numFmtId="164" fontId="5" fillId="0" borderId="0" xfId="1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4" fontId="13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64" fontId="11" fillId="0" borderId="0" xfId="1" applyFont="1" applyAlignment="1">
      <alignment horizontal="center" vertical="center"/>
    </xf>
    <xf numFmtId="164" fontId="11" fillId="0" borderId="0" xfId="1" applyFont="1" applyAlignment="1">
      <alignment horizontal="right" vertical="center"/>
    </xf>
    <xf numFmtId="164" fontId="5" fillId="0" borderId="0" xfId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readingOrder="1"/>
    </xf>
    <xf numFmtId="164" fontId="8" fillId="0" borderId="0" xfId="1" applyFont="1" applyFill="1"/>
    <xf numFmtId="0" fontId="9" fillId="0" borderId="0" xfId="0" applyFont="1" applyAlignment="1">
      <alignment horizontal="right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readingOrder="2"/>
    </xf>
    <xf numFmtId="164" fontId="9" fillId="0" borderId="0" xfId="1" applyFont="1" applyFill="1" applyAlignment="1">
      <alignment horizontal="center" vertical="center"/>
    </xf>
    <xf numFmtId="0" fontId="11" fillId="0" borderId="0" xfId="0" applyFont="1" applyAlignment="1">
      <alignment horizontal="right" readingOrder="2"/>
    </xf>
    <xf numFmtId="0" fontId="10" fillId="0" borderId="0" xfId="0" applyFont="1" applyAlignment="1">
      <alignment vertical="center"/>
    </xf>
    <xf numFmtId="164" fontId="11" fillId="0" borderId="0" xfId="1" applyFont="1" applyFill="1" applyAlignment="1">
      <alignment horizontal="center" vertical="center"/>
    </xf>
    <xf numFmtId="0" fontId="11" fillId="0" borderId="0" xfId="0" applyFont="1" applyAlignment="1">
      <alignment horizontal="right" readingOrder="1"/>
    </xf>
    <xf numFmtId="164" fontId="10" fillId="0" borderId="0" xfId="1" applyFont="1" applyFill="1"/>
    <xf numFmtId="0" fontId="10" fillId="0" borderId="0" xfId="0" applyFont="1" applyAlignment="1">
      <alignment horizontal="right" readingOrder="2"/>
    </xf>
    <xf numFmtId="164" fontId="10" fillId="0" borderId="0" xfId="1" applyFont="1" applyFill="1" applyAlignment="1">
      <alignment horizontal="center"/>
    </xf>
    <xf numFmtId="0" fontId="10" fillId="0" borderId="0" xfId="0" applyFont="1" applyAlignment="1">
      <alignment horizontal="right" readingOrder="1"/>
    </xf>
    <xf numFmtId="10" fontId="10" fillId="0" borderId="0" xfId="2" applyNumberFormat="1" applyFont="1" applyFill="1"/>
    <xf numFmtId="165" fontId="3" fillId="0" borderId="0" xfId="2" applyNumberFormat="1" applyFont="1" applyFill="1"/>
    <xf numFmtId="43" fontId="10" fillId="0" borderId="0" xfId="0" applyNumberFormat="1" applyFont="1"/>
    <xf numFmtId="10" fontId="10" fillId="0" borderId="0" xfId="2" applyNumberFormat="1" applyFont="1"/>
    <xf numFmtId="43" fontId="10" fillId="0" borderId="0" xfId="0" applyNumberFormat="1" applyFont="1" applyFill="1"/>
    <xf numFmtId="43" fontId="10" fillId="2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EB280-1BBD-40D3-9F20-4752109D2E55}">
  <sheetPr codeName="Sheet3">
    <tabColor rgb="FF002060"/>
  </sheetPr>
  <dimension ref="B2:D67"/>
  <sheetViews>
    <sheetView showGridLines="0" rightToLeft="1" tabSelected="1" topLeftCell="A19" zoomScaleNormal="100" workbookViewId="0">
      <selection activeCell="C43" sqref="C43"/>
    </sheetView>
  </sheetViews>
  <sheetFormatPr defaultColWidth="9.125" defaultRowHeight="14.25" x14ac:dyDescent="0.2"/>
  <cols>
    <col min="1" max="1" width="2.75" style="4" customWidth="1"/>
    <col min="2" max="2" width="5.625" style="13" customWidth="1"/>
    <col min="3" max="3" width="130.625" style="4" customWidth="1"/>
    <col min="4" max="4" width="12.5" style="3" bestFit="1" customWidth="1"/>
    <col min="5" max="16384" width="9.125" style="4"/>
  </cols>
  <sheetData>
    <row r="2" spans="2:4" ht="18" customHeight="1" x14ac:dyDescent="0.25">
      <c r="B2" s="1" t="s">
        <v>0</v>
      </c>
      <c r="C2" s="2"/>
    </row>
    <row r="3" spans="2:4" ht="18" customHeight="1" x14ac:dyDescent="0.25">
      <c r="B3" s="5"/>
    </row>
    <row r="4" spans="2:4" ht="18" customHeight="1" x14ac:dyDescent="0.25">
      <c r="B4" s="6" t="s">
        <v>1</v>
      </c>
      <c r="C4" s="2"/>
      <c r="D4" s="7" t="s">
        <v>2</v>
      </c>
    </row>
    <row r="5" spans="2:4" ht="18" customHeight="1" x14ac:dyDescent="0.25">
      <c r="B5" s="8"/>
      <c r="C5" s="2"/>
      <c r="D5" s="9"/>
    </row>
    <row r="6" spans="2:4" ht="18" customHeight="1" x14ac:dyDescent="0.25">
      <c r="B6" s="10" t="s">
        <v>3</v>
      </c>
    </row>
    <row r="7" spans="2:4" ht="18" customHeight="1" x14ac:dyDescent="0.2">
      <c r="B7" s="11" t="s">
        <v>4</v>
      </c>
      <c r="D7" s="12">
        <f>D8+D9</f>
        <v>270.49987999999996</v>
      </c>
    </row>
    <row r="8" spans="2:4" ht="18" customHeight="1" x14ac:dyDescent="0.2">
      <c r="C8" s="4" t="s">
        <v>5</v>
      </c>
      <c r="D8" s="14">
        <f>'נספח 2'!D8</f>
        <v>21.273689999999998</v>
      </c>
    </row>
    <row r="9" spans="2:4" ht="18" customHeight="1" x14ac:dyDescent="0.2">
      <c r="C9" s="4" t="s">
        <v>6</v>
      </c>
      <c r="D9" s="14">
        <f>'נספח 2'!D10+'נספח 2'!D11</f>
        <v>249.22618999999997</v>
      </c>
    </row>
    <row r="10" spans="2:4" ht="18" customHeight="1" x14ac:dyDescent="0.25">
      <c r="C10" s="15"/>
      <c r="D10" s="14"/>
    </row>
    <row r="11" spans="2:4" ht="18" customHeight="1" x14ac:dyDescent="0.2">
      <c r="B11" s="11" t="s">
        <v>7</v>
      </c>
      <c r="D11" s="12">
        <f>D13+D12</f>
        <v>9.7238000000000007</v>
      </c>
    </row>
    <row r="12" spans="2:4" ht="18" customHeight="1" x14ac:dyDescent="0.2">
      <c r="C12" s="13" t="s">
        <v>8</v>
      </c>
      <c r="D12" s="14">
        <v>0</v>
      </c>
    </row>
    <row r="13" spans="2:4" ht="18" customHeight="1" x14ac:dyDescent="0.2">
      <c r="C13" s="13" t="s">
        <v>9</v>
      </c>
      <c r="D13" s="14">
        <f>'419'!D13+'12435'!D13</f>
        <v>9.7238000000000007</v>
      </c>
    </row>
    <row r="14" spans="2:4" ht="18" customHeight="1" x14ac:dyDescent="0.2">
      <c r="C14" s="13"/>
      <c r="D14" s="14"/>
    </row>
    <row r="15" spans="2:4" ht="18" customHeight="1" x14ac:dyDescent="0.2">
      <c r="B15" s="11" t="s">
        <v>10</v>
      </c>
      <c r="D15" s="12">
        <v>0</v>
      </c>
    </row>
    <row r="16" spans="2:4" ht="18" customHeight="1" x14ac:dyDescent="0.2">
      <c r="C16" s="13" t="s">
        <v>11</v>
      </c>
      <c r="D16" s="14">
        <v>0.80142999999999998</v>
      </c>
    </row>
    <row r="17" spans="2:4" ht="18" customHeight="1" x14ac:dyDescent="0.2">
      <c r="C17" s="13" t="s">
        <v>12</v>
      </c>
      <c r="D17" s="3">
        <v>0</v>
      </c>
    </row>
    <row r="18" spans="2:4" ht="18" customHeight="1" x14ac:dyDescent="0.2"/>
    <row r="19" spans="2:4" ht="18" customHeight="1" x14ac:dyDescent="0.2">
      <c r="B19" s="11" t="s">
        <v>13</v>
      </c>
      <c r="D19" s="3">
        <v>694.89217999999994</v>
      </c>
    </row>
    <row r="20" spans="2:4" ht="18" customHeight="1" x14ac:dyDescent="0.2">
      <c r="B20" s="11"/>
    </row>
    <row r="21" spans="2:4" ht="18" customHeight="1" x14ac:dyDescent="0.2">
      <c r="B21" s="11" t="s">
        <v>14</v>
      </c>
      <c r="D21" s="3">
        <v>0</v>
      </c>
    </row>
    <row r="22" spans="2:4" ht="18" customHeight="1" x14ac:dyDescent="0.2">
      <c r="B22" s="11"/>
    </row>
    <row r="23" spans="2:4" ht="18" customHeight="1" x14ac:dyDescent="0.2">
      <c r="B23" s="11" t="s">
        <v>15</v>
      </c>
      <c r="D23" s="3">
        <v>0</v>
      </c>
    </row>
    <row r="24" spans="2:4" ht="18" customHeight="1" x14ac:dyDescent="0.2">
      <c r="B24" s="11"/>
    </row>
    <row r="25" spans="2:4" ht="18" customHeight="1" x14ac:dyDescent="0.2">
      <c r="B25" s="11" t="s">
        <v>16</v>
      </c>
      <c r="D25" s="3">
        <f>D7+D11+D16+D19</f>
        <v>975.91728999999987</v>
      </c>
    </row>
    <row r="26" spans="2:4" ht="18" customHeight="1" x14ac:dyDescent="0.2">
      <c r="B26" s="11"/>
    </row>
    <row r="27" spans="2:4" ht="18" customHeight="1" x14ac:dyDescent="0.2">
      <c r="B27" s="11" t="s">
        <v>17</v>
      </c>
      <c r="D27" s="3">
        <f>IFERROR(AVERAGE(D28:D29),0)</f>
        <v>1208348.9226349997</v>
      </c>
    </row>
    <row r="28" spans="2:4" ht="18" customHeight="1" x14ac:dyDescent="0.2">
      <c r="C28" s="4" t="s">
        <v>18</v>
      </c>
      <c r="D28" s="3">
        <v>1234485.3923299999</v>
      </c>
    </row>
    <row r="29" spans="2:4" ht="18" customHeight="1" x14ac:dyDescent="0.2">
      <c r="C29" s="4" t="s">
        <v>19</v>
      </c>
      <c r="D29" s="3">
        <v>1182212.4529399998</v>
      </c>
    </row>
    <row r="30" spans="2:4" ht="18" customHeight="1" x14ac:dyDescent="0.2"/>
    <row r="31" spans="2:4" ht="18" customHeight="1" x14ac:dyDescent="0.2">
      <c r="B31" s="11" t="s">
        <v>20</v>
      </c>
      <c r="D31" s="68">
        <f>IFERROR(D25/D27,0)</f>
        <v>8.0764526844767225E-4</v>
      </c>
    </row>
    <row r="32" spans="2:4" ht="18" customHeight="1" x14ac:dyDescent="0.2">
      <c r="B32" s="11"/>
    </row>
    <row r="33" spans="2:4" ht="18" customHeight="1" x14ac:dyDescent="0.25">
      <c r="B33" s="8" t="s">
        <v>21</v>
      </c>
    </row>
    <row r="34" spans="2:4" ht="18" customHeight="1" x14ac:dyDescent="0.2">
      <c r="B34" s="11" t="s">
        <v>22</v>
      </c>
      <c r="D34" s="3">
        <v>0</v>
      </c>
    </row>
    <row r="35" spans="2:4" ht="18" customHeight="1" x14ac:dyDescent="0.2">
      <c r="B35" s="11"/>
    </row>
    <row r="36" spans="2:4" ht="18" customHeight="1" x14ac:dyDescent="0.25">
      <c r="B36" s="17" t="s">
        <v>21</v>
      </c>
    </row>
    <row r="37" spans="2:4" ht="18" customHeight="1" x14ac:dyDescent="0.2">
      <c r="B37" s="11" t="s">
        <v>23</v>
      </c>
      <c r="D37" s="3">
        <f>SUM(D38:D50)</f>
        <v>3837.3146163391634</v>
      </c>
    </row>
    <row r="38" spans="2:4" ht="18" customHeight="1" x14ac:dyDescent="0.2">
      <c r="C38" s="11" t="s">
        <v>24</v>
      </c>
      <c r="D38" s="3">
        <f>'419'!D38+'12435'!D38+'1472'!D38+'15204'!D38</f>
        <v>423.90414212500002</v>
      </c>
    </row>
    <row r="39" spans="2:4" ht="18" customHeight="1" x14ac:dyDescent="0.2">
      <c r="C39" s="11" t="s">
        <v>25</v>
      </c>
      <c r="D39" s="3">
        <f>'419'!D39+'12435'!D39+'1472'!D39+'15204'!D39</f>
        <v>2535.0119369011636</v>
      </c>
    </row>
    <row r="40" spans="2:4" ht="18" customHeight="1" x14ac:dyDescent="0.2">
      <c r="C40" s="11" t="s">
        <v>26</v>
      </c>
      <c r="D40" s="3">
        <f>'419'!D40+'12435'!D40+'1472'!D40+'15204'!D40</f>
        <v>0</v>
      </c>
    </row>
    <row r="41" spans="2:4" ht="18" customHeight="1" x14ac:dyDescent="0.2">
      <c r="C41" s="11" t="s">
        <v>27</v>
      </c>
      <c r="D41" s="3">
        <f>'419'!D41+'12435'!D41+'1472'!D41+'15204'!D41</f>
        <v>0</v>
      </c>
    </row>
    <row r="42" spans="2:4" ht="18" customHeight="1" x14ac:dyDescent="0.2">
      <c r="C42" s="11" t="s">
        <v>28</v>
      </c>
      <c r="D42" s="3">
        <f>'419'!D42+'12435'!D42+'1472'!D42+'15204'!D42</f>
        <v>1.4596688689999997</v>
      </c>
    </row>
    <row r="43" spans="2:4" ht="18" customHeight="1" x14ac:dyDescent="0.2">
      <c r="C43" s="11" t="s">
        <v>29</v>
      </c>
      <c r="D43" s="3">
        <f>'419'!D43+'12435'!D43+'1472'!D43+'15204'!D43</f>
        <v>0</v>
      </c>
    </row>
    <row r="44" spans="2:4" ht="18" customHeight="1" x14ac:dyDescent="0.2">
      <c r="C44" s="11" t="s">
        <v>30</v>
      </c>
      <c r="D44" s="3">
        <f>'419'!D44+'12435'!D44+'1472'!D44+'15204'!D44</f>
        <v>560.59001015999991</v>
      </c>
    </row>
    <row r="45" spans="2:4" ht="18" customHeight="1" x14ac:dyDescent="0.2">
      <c r="C45" s="11" t="s">
        <v>31</v>
      </c>
      <c r="D45" s="3">
        <f>'419'!D45+'12435'!D45+'1472'!D45+'15204'!D45</f>
        <v>0</v>
      </c>
    </row>
    <row r="46" spans="2:4" ht="18" customHeight="1" x14ac:dyDescent="0.2">
      <c r="C46" s="4" t="s">
        <v>32</v>
      </c>
      <c r="D46" s="3">
        <f>'419'!D46+'12435'!D46+'1472'!D46+'15204'!D46</f>
        <v>0</v>
      </c>
    </row>
    <row r="47" spans="2:4" ht="18" customHeight="1" x14ac:dyDescent="0.2">
      <c r="C47" s="4" t="s">
        <v>33</v>
      </c>
      <c r="D47" s="3">
        <f>'419'!D47+'12435'!D47+'1472'!D47+'15204'!D47</f>
        <v>0</v>
      </c>
    </row>
    <row r="48" spans="2:4" ht="18" customHeight="1" x14ac:dyDescent="0.2">
      <c r="C48" s="4" t="s">
        <v>34</v>
      </c>
      <c r="D48" s="3">
        <f>'419'!D48+'12435'!D48+'1472'!D48+'15204'!D48</f>
        <v>298.61683394000005</v>
      </c>
    </row>
    <row r="49" spans="2:4" ht="18" customHeight="1" x14ac:dyDescent="0.2">
      <c r="C49" s="4" t="s">
        <v>33</v>
      </c>
      <c r="D49" s="3">
        <f>'419'!D49+'12435'!D49+'1472'!D49+'15204'!D49</f>
        <v>0</v>
      </c>
    </row>
    <row r="50" spans="2:4" ht="18" customHeight="1" x14ac:dyDescent="0.2">
      <c r="C50" s="4" t="s">
        <v>35</v>
      </c>
      <c r="D50" s="3">
        <f>'419'!D50+'12435'!D50+'1472'!D50+'15204'!D50</f>
        <v>17.732024344000013</v>
      </c>
    </row>
    <row r="51" spans="2:4" ht="18" customHeight="1" x14ac:dyDescent="0.2"/>
    <row r="52" spans="2:4" ht="18" customHeight="1" x14ac:dyDescent="0.2">
      <c r="B52" s="11" t="s">
        <v>36</v>
      </c>
      <c r="D52" s="16">
        <f>SUM(D38:D50)/D29</f>
        <v>3.245875651873138E-3</v>
      </c>
    </row>
    <row r="53" spans="2:4" ht="18" customHeight="1" x14ac:dyDescent="0.2">
      <c r="B53" s="11" t="s">
        <v>37</v>
      </c>
      <c r="D53" s="16"/>
    </row>
    <row r="54" spans="2:4" ht="18" customHeight="1" x14ac:dyDescent="0.2">
      <c r="B54" s="11" t="s">
        <v>38</v>
      </c>
      <c r="D54" s="16">
        <f>IFERROR(D53-D52,"")</f>
        <v>-3.245875651873138E-3</v>
      </c>
    </row>
    <row r="55" spans="2:4" ht="18" customHeight="1" x14ac:dyDescent="0.2">
      <c r="B55" s="11"/>
    </row>
    <row r="56" spans="2:4" ht="18" customHeight="1" x14ac:dyDescent="0.2">
      <c r="B56" s="11" t="s">
        <v>39</v>
      </c>
      <c r="D56" s="3">
        <v>0</v>
      </c>
    </row>
    <row r="57" spans="2:4" ht="18" customHeight="1" x14ac:dyDescent="0.2">
      <c r="B57" s="11" t="s">
        <v>40</v>
      </c>
      <c r="D57" s="16">
        <f>IFERROR((SUM(D38:D50)-D56)/D29,0)</f>
        <v>3.245875651873138E-3</v>
      </c>
    </row>
    <row r="58" spans="2:4" ht="18" customHeight="1" x14ac:dyDescent="0.2">
      <c r="B58" s="11"/>
    </row>
    <row r="59" spans="2:4" ht="18" customHeight="1" x14ac:dyDescent="0.25">
      <c r="B59" s="17" t="s">
        <v>41</v>
      </c>
    </row>
    <row r="60" spans="2:4" ht="18" customHeight="1" x14ac:dyDescent="0.2">
      <c r="B60" s="11" t="s">
        <v>42</v>
      </c>
      <c r="D60" s="3">
        <f>D25+SUM(D38:D50)-D56</f>
        <v>4813.2319063391633</v>
      </c>
    </row>
    <row r="61" spans="2:4" ht="18" customHeight="1" x14ac:dyDescent="0.2">
      <c r="B61" s="11"/>
    </row>
    <row r="62" spans="2:4" ht="18" customHeight="1" x14ac:dyDescent="0.2">
      <c r="B62" s="11" t="s">
        <v>43</v>
      </c>
      <c r="D62" s="16">
        <f>IFERROR(D60/D27,0)</f>
        <v>3.9833129456044326E-3</v>
      </c>
    </row>
    <row r="63" spans="2:4" ht="18" customHeight="1" x14ac:dyDescent="0.2">
      <c r="B63" s="11"/>
    </row>
    <row r="64" spans="2:4" ht="18" customHeight="1" x14ac:dyDescent="0.25">
      <c r="B64" s="17" t="s">
        <v>44</v>
      </c>
    </row>
    <row r="65" spans="2:4" ht="18" customHeight="1" x14ac:dyDescent="0.2">
      <c r="B65" s="11" t="s">
        <v>45</v>
      </c>
    </row>
    <row r="66" spans="2:4" ht="18" customHeight="1" x14ac:dyDescent="0.2">
      <c r="B66" s="11" t="s">
        <v>46</v>
      </c>
      <c r="D66" s="16"/>
    </row>
    <row r="67" spans="2:4" ht="18" customHeight="1" x14ac:dyDescent="0.2">
      <c r="B67" s="11" t="s">
        <v>47</v>
      </c>
      <c r="D67" s="16">
        <f>IFERROR(D31+D65,"יש להשלים את סעיף 18")</f>
        <v>8.0764526844767225E-4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00BCB-0B9C-4DF2-9F65-281779F85BD2}">
  <sheetPr codeName="Sheet4">
    <tabColor rgb="FF002060"/>
  </sheetPr>
  <dimension ref="B1:D37"/>
  <sheetViews>
    <sheetView showGridLines="0" rightToLeft="1" topLeftCell="A13" workbookViewId="0">
      <selection activeCell="D35" sqref="D35"/>
    </sheetView>
  </sheetViews>
  <sheetFormatPr defaultColWidth="9" defaultRowHeight="15" x14ac:dyDescent="0.2"/>
  <cols>
    <col min="1" max="1" width="2.75" style="28" customWidth="1"/>
    <col min="2" max="2" width="5.625" style="25" customWidth="1"/>
    <col min="3" max="3" width="58" style="42" bestFit="1" customWidth="1"/>
    <col min="4" max="4" width="8.5" style="38" bestFit="1" customWidth="1"/>
    <col min="5" max="16384" width="9" style="28"/>
  </cols>
  <sheetData>
    <row r="1" spans="2:4" s="20" customFormat="1" ht="18" x14ac:dyDescent="0.25">
      <c r="B1" s="18"/>
      <c r="C1" s="18"/>
      <c r="D1" s="19"/>
    </row>
    <row r="2" spans="2:4" s="20" customFormat="1" ht="18" x14ac:dyDescent="0.25">
      <c r="B2" s="21" t="s">
        <v>48</v>
      </c>
      <c r="C2" s="18"/>
      <c r="D2" s="19"/>
    </row>
    <row r="3" spans="2:4" s="20" customFormat="1" ht="18" x14ac:dyDescent="0.25">
      <c r="B3" s="18"/>
      <c r="C3" s="22"/>
      <c r="D3" s="23"/>
    </row>
    <row r="4" spans="2:4" s="20" customFormat="1" ht="18" x14ac:dyDescent="0.25">
      <c r="B4" s="24" t="s">
        <v>0</v>
      </c>
      <c r="C4" s="22"/>
      <c r="D4" s="23"/>
    </row>
    <row r="5" spans="2:4" x14ac:dyDescent="0.2">
      <c r="C5" s="26"/>
      <c r="D5" s="27"/>
    </row>
    <row r="6" spans="2:4" ht="15.75" x14ac:dyDescent="0.25">
      <c r="B6" s="29"/>
      <c r="C6" s="30" t="s">
        <v>49</v>
      </c>
      <c r="D6" s="31"/>
    </row>
    <row r="7" spans="2:4" ht="15.75" x14ac:dyDescent="0.25">
      <c r="B7" s="29"/>
      <c r="C7" s="32" t="s">
        <v>50</v>
      </c>
      <c r="D7" s="33" t="s">
        <v>2</v>
      </c>
    </row>
    <row r="8" spans="2:4" x14ac:dyDescent="0.2">
      <c r="B8" s="34" t="s">
        <v>51</v>
      </c>
      <c r="C8" s="34" t="s">
        <v>52</v>
      </c>
      <c r="D8" s="35">
        <v>21.273689999999998</v>
      </c>
    </row>
    <row r="9" spans="2:4" ht="15.75" x14ac:dyDescent="0.25">
      <c r="B9" s="34"/>
      <c r="C9" s="32" t="s">
        <v>53</v>
      </c>
      <c r="D9" s="35"/>
    </row>
    <row r="10" spans="2:4" x14ac:dyDescent="0.2">
      <c r="B10" s="34" t="s">
        <v>51</v>
      </c>
      <c r="C10" s="34" t="s">
        <v>54</v>
      </c>
      <c r="D10" s="35">
        <v>138.01201999999998</v>
      </c>
    </row>
    <row r="11" spans="2:4" x14ac:dyDescent="0.2">
      <c r="B11" s="34" t="s">
        <v>55</v>
      </c>
      <c r="C11" s="34" t="s">
        <v>56</v>
      </c>
      <c r="D11" s="35">
        <v>111.21417000000001</v>
      </c>
    </row>
    <row r="12" spans="2:4" ht="15.75" x14ac:dyDescent="0.25">
      <c r="B12" s="34"/>
      <c r="C12" s="36" t="s">
        <v>57</v>
      </c>
      <c r="D12" s="37">
        <v>270.49831555999998</v>
      </c>
    </row>
    <row r="13" spans="2:4" ht="15.75" x14ac:dyDescent="0.25">
      <c r="B13" s="34"/>
      <c r="C13" s="32"/>
      <c r="D13" s="35"/>
    </row>
    <row r="14" spans="2:4" ht="15.75" x14ac:dyDescent="0.25">
      <c r="B14" s="34"/>
      <c r="C14" s="30" t="s">
        <v>58</v>
      </c>
      <c r="D14" s="37"/>
    </row>
    <row r="15" spans="2:4" ht="15.75" x14ac:dyDescent="0.25">
      <c r="C15" s="32" t="s">
        <v>50</v>
      </c>
      <c r="D15" s="37"/>
    </row>
    <row r="16" spans="2:4" x14ac:dyDescent="0.2">
      <c r="B16" s="34" t="s">
        <v>51</v>
      </c>
      <c r="C16" s="34" t="s">
        <v>54</v>
      </c>
      <c r="D16" s="35">
        <f>'419'!D11+'12435'!D11</f>
        <v>9.7238000000000007</v>
      </c>
    </row>
    <row r="17" spans="2:4" ht="15.75" x14ac:dyDescent="0.25">
      <c r="C17" s="32" t="s">
        <v>53</v>
      </c>
      <c r="D17" s="37"/>
    </row>
    <row r="18" spans="2:4" ht="15.75" x14ac:dyDescent="0.25">
      <c r="B18" s="34"/>
      <c r="C18" s="29" t="s">
        <v>59</v>
      </c>
      <c r="D18" s="37">
        <f>D16</f>
        <v>9.7238000000000007</v>
      </c>
    </row>
    <row r="19" spans="2:4" ht="15.75" x14ac:dyDescent="0.25">
      <c r="C19" s="36"/>
      <c r="D19" s="37"/>
    </row>
    <row r="20" spans="2:4" ht="15.75" x14ac:dyDescent="0.25">
      <c r="C20" s="32" t="s">
        <v>60</v>
      </c>
    </row>
    <row r="21" spans="2:4" ht="15.75" x14ac:dyDescent="0.25">
      <c r="C21" s="36" t="s">
        <v>61</v>
      </c>
      <c r="D21" s="37">
        <f>0.80143</f>
        <v>0.80142999999999998</v>
      </c>
    </row>
    <row r="22" spans="2:4" ht="15.75" x14ac:dyDescent="0.25">
      <c r="C22" s="32"/>
      <c r="D22" s="37"/>
    </row>
    <row r="23" spans="2:4" ht="15.75" x14ac:dyDescent="0.25">
      <c r="C23" s="32" t="s">
        <v>62</v>
      </c>
      <c r="D23" s="37"/>
    </row>
    <row r="24" spans="2:4" ht="15.75" x14ac:dyDescent="0.25">
      <c r="C24" s="36" t="s">
        <v>63</v>
      </c>
      <c r="D24" s="37">
        <v>0</v>
      </c>
    </row>
    <row r="25" spans="2:4" ht="15.75" x14ac:dyDescent="0.25">
      <c r="C25" s="32"/>
      <c r="D25" s="37"/>
    </row>
    <row r="26" spans="2:4" ht="15.75" x14ac:dyDescent="0.25">
      <c r="C26" s="32" t="s">
        <v>64</v>
      </c>
      <c r="D26" s="39">
        <v>694.89217999999994</v>
      </c>
    </row>
    <row r="27" spans="2:4" ht="15.75" x14ac:dyDescent="0.25">
      <c r="C27" s="36"/>
      <c r="D27" s="37"/>
    </row>
    <row r="28" spans="2:4" ht="15.75" x14ac:dyDescent="0.25">
      <c r="C28" s="32" t="s">
        <v>65</v>
      </c>
      <c r="D28" s="37"/>
    </row>
    <row r="29" spans="2:4" ht="15.75" x14ac:dyDescent="0.25">
      <c r="C29" s="36" t="s">
        <v>66</v>
      </c>
      <c r="D29" s="37">
        <v>0</v>
      </c>
    </row>
    <row r="30" spans="2:4" ht="15.75" x14ac:dyDescent="0.25">
      <c r="C30" s="36"/>
      <c r="D30" s="37"/>
    </row>
    <row r="31" spans="2:4" ht="15.75" x14ac:dyDescent="0.25">
      <c r="C31" s="32" t="s">
        <v>67</v>
      </c>
      <c r="D31" s="40"/>
    </row>
    <row r="32" spans="2:4" ht="15.75" x14ac:dyDescent="0.25">
      <c r="C32" s="36" t="s">
        <v>68</v>
      </c>
      <c r="D32" s="37"/>
    </row>
    <row r="34" spans="3:4" ht="15.75" x14ac:dyDescent="0.25">
      <c r="C34" s="32" t="s">
        <v>69</v>
      </c>
    </row>
    <row r="35" spans="3:4" ht="15.75" x14ac:dyDescent="0.25">
      <c r="C35" s="41" t="s">
        <v>70</v>
      </c>
      <c r="D35" s="37">
        <v>0</v>
      </c>
    </row>
    <row r="37" spans="3:4" ht="15.75" x14ac:dyDescent="0.25">
      <c r="C37" s="30" t="s">
        <v>71</v>
      </c>
      <c r="D37" s="40">
        <f>D32+D26+D18+D12+D21</f>
        <v>975.91572555999983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6778-0E24-4314-97EB-DDEFC55C74C5}">
  <sheetPr codeName="Sheet5">
    <tabColor rgb="FF002060"/>
  </sheetPr>
  <dimension ref="A1:D119"/>
  <sheetViews>
    <sheetView showGridLines="0" rightToLeft="1" topLeftCell="A56" zoomScale="87" zoomScaleNormal="87" workbookViewId="0">
      <selection activeCell="B108" sqref="B108"/>
    </sheetView>
  </sheetViews>
  <sheetFormatPr defaultColWidth="9" defaultRowHeight="15" x14ac:dyDescent="0.2"/>
  <cols>
    <col min="1" max="1" width="4.625" style="25" customWidth="1"/>
    <col min="2" max="2" width="71.5" style="28" bestFit="1" customWidth="1"/>
    <col min="3" max="3" width="18.5" style="38" bestFit="1" customWidth="1"/>
    <col min="4" max="4" width="9" style="38"/>
    <col min="5" max="16384" width="9" style="28"/>
  </cols>
  <sheetData>
    <row r="1" spans="1:4" s="20" customFormat="1" ht="18" x14ac:dyDescent="0.25">
      <c r="A1" s="43"/>
      <c r="C1" s="19"/>
      <c r="D1" s="19"/>
    </row>
    <row r="2" spans="1:4" s="20" customFormat="1" ht="18" x14ac:dyDescent="0.25">
      <c r="A2" s="43"/>
      <c r="B2" s="44" t="s">
        <v>72</v>
      </c>
      <c r="C2" s="19"/>
      <c r="D2" s="19"/>
    </row>
    <row r="3" spans="1:4" s="20" customFormat="1" ht="18" x14ac:dyDescent="0.25">
      <c r="A3" s="43"/>
      <c r="B3" s="22"/>
      <c r="C3" s="19"/>
      <c r="D3" s="19"/>
    </row>
    <row r="4" spans="1:4" s="20" customFormat="1" ht="18" x14ac:dyDescent="0.25">
      <c r="A4" s="43"/>
      <c r="B4" s="45" t="s">
        <v>0</v>
      </c>
      <c r="C4" s="19"/>
      <c r="D4" s="19"/>
    </row>
    <row r="6" spans="1:4" ht="15.75" x14ac:dyDescent="0.25">
      <c r="B6" s="32" t="s">
        <v>73</v>
      </c>
      <c r="C6" s="33" t="s">
        <v>2</v>
      </c>
    </row>
    <row r="7" spans="1:4" x14ac:dyDescent="0.2">
      <c r="B7" s="46" t="s">
        <v>74</v>
      </c>
      <c r="C7" s="47">
        <v>80.327666666666673</v>
      </c>
    </row>
    <row r="8" spans="1:4" x14ac:dyDescent="0.2">
      <c r="B8" s="46" t="s">
        <v>75</v>
      </c>
      <c r="C8" s="47">
        <v>29.395376833333337</v>
      </c>
    </row>
    <row r="9" spans="1:4" x14ac:dyDescent="0.2">
      <c r="B9" s="46" t="s">
        <v>76</v>
      </c>
      <c r="C9" s="47">
        <v>53.250304625000005</v>
      </c>
    </row>
    <row r="10" spans="1:4" x14ac:dyDescent="0.2">
      <c r="B10" s="46" t="s">
        <v>77</v>
      </c>
      <c r="C10" s="47">
        <v>113.94439250000001</v>
      </c>
    </row>
    <row r="11" spans="1:4" x14ac:dyDescent="0.2">
      <c r="B11" s="46" t="s">
        <v>78</v>
      </c>
      <c r="C11" s="47">
        <v>76.934891499999992</v>
      </c>
    </row>
    <row r="12" spans="1:4" x14ac:dyDescent="0.2">
      <c r="B12" s="46" t="s">
        <v>79</v>
      </c>
      <c r="C12" s="47">
        <v>29.437999999999999</v>
      </c>
    </row>
    <row r="13" spans="1:4" x14ac:dyDescent="0.2">
      <c r="B13" s="46" t="s">
        <v>80</v>
      </c>
      <c r="C13" s="47">
        <v>35.625</v>
      </c>
    </row>
    <row r="14" spans="1:4" x14ac:dyDescent="0.2">
      <c r="B14" s="46" t="s">
        <v>81</v>
      </c>
      <c r="C14" s="47">
        <v>4.9885099999999998</v>
      </c>
    </row>
    <row r="15" spans="1:4" ht="15.75" x14ac:dyDescent="0.2">
      <c r="B15" s="48" t="s">
        <v>82</v>
      </c>
      <c r="C15" s="49">
        <v>423.90414212500002</v>
      </c>
    </row>
    <row r="16" spans="1:4" ht="15.75" x14ac:dyDescent="0.25">
      <c r="B16" s="32"/>
      <c r="C16" s="47"/>
    </row>
    <row r="17" spans="2:3" ht="15.75" x14ac:dyDescent="0.25">
      <c r="B17" s="32" t="s">
        <v>83</v>
      </c>
      <c r="C17" s="47"/>
    </row>
    <row r="18" spans="2:3" x14ac:dyDescent="0.2">
      <c r="B18" s="46" t="s">
        <v>84</v>
      </c>
      <c r="C18" s="47">
        <v>18.041353000000004</v>
      </c>
    </row>
    <row r="19" spans="2:3" x14ac:dyDescent="0.2">
      <c r="B19" s="46" t="s">
        <v>85</v>
      </c>
      <c r="C19" s="47">
        <v>141.00953383333334</v>
      </c>
    </row>
    <row r="20" spans="2:3" x14ac:dyDescent="0.2">
      <c r="B20" s="46" t="s">
        <v>86</v>
      </c>
      <c r="C20" s="47">
        <v>87.508802549999999</v>
      </c>
    </row>
    <row r="21" spans="2:3" x14ac:dyDescent="0.2">
      <c r="B21" s="46" t="s">
        <v>87</v>
      </c>
      <c r="C21" s="47">
        <v>92.088812500000003</v>
      </c>
    </row>
    <row r="22" spans="2:3" x14ac:dyDescent="0.2">
      <c r="B22" s="46" t="s">
        <v>88</v>
      </c>
      <c r="C22" s="47">
        <v>50.619500000000002</v>
      </c>
    </row>
    <row r="23" spans="2:3" x14ac:dyDescent="0.2">
      <c r="B23" s="46" t="s">
        <v>89</v>
      </c>
      <c r="C23" s="47">
        <v>23.025113799999996</v>
      </c>
    </row>
    <row r="24" spans="2:3" x14ac:dyDescent="0.2">
      <c r="B24" s="46" t="s">
        <v>90</v>
      </c>
      <c r="C24" s="47">
        <v>94.055345500000016</v>
      </c>
    </row>
    <row r="25" spans="2:3" x14ac:dyDescent="0.2">
      <c r="B25" s="46" t="s">
        <v>91</v>
      </c>
      <c r="C25" s="47">
        <v>60.0693415</v>
      </c>
    </row>
    <row r="26" spans="2:3" x14ac:dyDescent="0.2">
      <c r="B26" s="46" t="s">
        <v>92</v>
      </c>
      <c r="C26" s="47">
        <v>39.634999999999998</v>
      </c>
    </row>
    <row r="27" spans="2:3" x14ac:dyDescent="0.2">
      <c r="B27" s="46" t="s">
        <v>93</v>
      </c>
      <c r="C27" s="47">
        <v>63.042127237249993</v>
      </c>
    </row>
    <row r="28" spans="2:3" x14ac:dyDescent="0.2">
      <c r="B28" s="46" t="s">
        <v>94</v>
      </c>
      <c r="C28" s="47">
        <v>36.665125925133204</v>
      </c>
    </row>
    <row r="29" spans="2:3" x14ac:dyDescent="0.2">
      <c r="B29" s="46" t="s">
        <v>95</v>
      </c>
      <c r="C29" s="47">
        <v>75.517780160000001</v>
      </c>
    </row>
    <row r="30" spans="2:3" x14ac:dyDescent="0.2">
      <c r="B30" s="46" t="s">
        <v>96</v>
      </c>
      <c r="C30" s="47">
        <v>60.054847014999993</v>
      </c>
    </row>
    <row r="31" spans="2:3" x14ac:dyDescent="0.2">
      <c r="B31" s="46" t="s">
        <v>97</v>
      </c>
      <c r="C31" s="47">
        <v>68.031457500000002</v>
      </c>
    </row>
    <row r="32" spans="2:3" x14ac:dyDescent="0.2">
      <c r="B32" s="46" t="s">
        <v>98</v>
      </c>
      <c r="C32" s="47">
        <v>239.71278682000002</v>
      </c>
    </row>
    <row r="33" spans="2:3" x14ac:dyDescent="0.2">
      <c r="B33" s="46" t="s">
        <v>99</v>
      </c>
      <c r="C33" s="47">
        <v>36.383889868568879</v>
      </c>
    </row>
    <row r="34" spans="2:3" x14ac:dyDescent="0.2">
      <c r="B34" s="46" t="s">
        <v>100</v>
      </c>
      <c r="C34" s="47">
        <v>44.105532666666669</v>
      </c>
    </row>
    <row r="35" spans="2:3" x14ac:dyDescent="0.2">
      <c r="B35" s="46" t="s">
        <v>101</v>
      </c>
      <c r="C35" s="47">
        <v>57.510876666666661</v>
      </c>
    </row>
    <row r="36" spans="2:3" x14ac:dyDescent="0.2">
      <c r="B36" s="46" t="s">
        <v>102</v>
      </c>
      <c r="C36" s="47">
        <v>44.219310778750007</v>
      </c>
    </row>
    <row r="37" spans="2:3" x14ac:dyDescent="0.2">
      <c r="B37" s="46" t="s">
        <v>103</v>
      </c>
      <c r="C37" s="47">
        <v>41.416905617261996</v>
      </c>
    </row>
    <row r="38" spans="2:3" x14ac:dyDescent="0.2">
      <c r="B38" s="46" t="s">
        <v>104</v>
      </c>
      <c r="C38" s="47">
        <v>51.136057813333331</v>
      </c>
    </row>
    <row r="39" spans="2:3" x14ac:dyDescent="0.2">
      <c r="B39" s="46" t="s">
        <v>105</v>
      </c>
      <c r="C39" s="47">
        <v>73.588509599999995</v>
      </c>
    </row>
    <row r="40" spans="2:3" x14ac:dyDescent="0.2">
      <c r="B40" s="46" t="s">
        <v>106</v>
      </c>
      <c r="C40" s="47">
        <v>6.9385983333333332</v>
      </c>
    </row>
    <row r="41" spans="2:3" x14ac:dyDescent="0.2">
      <c r="B41" s="46" t="s">
        <v>107</v>
      </c>
      <c r="C41" s="47">
        <v>54.336209499999995</v>
      </c>
    </row>
    <row r="42" spans="2:3" x14ac:dyDescent="0.2">
      <c r="B42" s="46" t="s">
        <v>108</v>
      </c>
      <c r="C42" s="47">
        <v>118.30878883333332</v>
      </c>
    </row>
    <row r="43" spans="2:3" x14ac:dyDescent="0.2">
      <c r="B43" s="46" t="s">
        <v>109</v>
      </c>
      <c r="C43" s="47">
        <v>78.396075299999993</v>
      </c>
    </row>
    <row r="44" spans="2:3" x14ac:dyDescent="0.2">
      <c r="B44" s="46" t="s">
        <v>110</v>
      </c>
      <c r="C44" s="47">
        <v>6.9428516666666678</v>
      </c>
    </row>
    <row r="45" spans="2:3" x14ac:dyDescent="0.2">
      <c r="B45" s="46" t="s">
        <v>111</v>
      </c>
      <c r="C45" s="47">
        <v>96.719134000000025</v>
      </c>
    </row>
    <row r="46" spans="2:3" x14ac:dyDescent="0.2">
      <c r="B46" s="46" t="s">
        <v>112</v>
      </c>
      <c r="C46" s="47">
        <v>68.579738666666671</v>
      </c>
    </row>
    <row r="47" spans="2:3" x14ac:dyDescent="0.2">
      <c r="B47" s="46" t="s">
        <v>113</v>
      </c>
      <c r="C47" s="47">
        <v>71.761094796666669</v>
      </c>
    </row>
    <row r="48" spans="2:3" x14ac:dyDescent="0.2">
      <c r="B48" s="46" t="s">
        <v>114</v>
      </c>
      <c r="C48" s="47">
        <v>39.435188744199948</v>
      </c>
    </row>
    <row r="49" spans="2:3" x14ac:dyDescent="0.2">
      <c r="B49" s="46" t="s">
        <v>115</v>
      </c>
      <c r="C49" s="47">
        <v>12.556533499999999</v>
      </c>
    </row>
    <row r="50" spans="2:3" x14ac:dyDescent="0.2">
      <c r="B50" s="46" t="s">
        <v>116</v>
      </c>
      <c r="C50" s="47">
        <v>54.872607374999994</v>
      </c>
    </row>
    <row r="51" spans="2:3" x14ac:dyDescent="0.2">
      <c r="B51" s="46" t="s">
        <v>117</v>
      </c>
      <c r="C51" s="47">
        <v>267.90839750000004</v>
      </c>
    </row>
    <row r="52" spans="2:3" x14ac:dyDescent="0.2">
      <c r="B52" s="46" t="s">
        <v>118</v>
      </c>
      <c r="C52" s="47">
        <v>54.770489000000005</v>
      </c>
    </row>
    <row r="53" spans="2:3" x14ac:dyDescent="0.2">
      <c r="B53" s="46" t="s">
        <v>119</v>
      </c>
      <c r="C53" s="47">
        <v>63.473750000000003</v>
      </c>
    </row>
    <row r="54" spans="2:3" x14ac:dyDescent="0.2">
      <c r="B54" s="46" t="s">
        <v>120</v>
      </c>
      <c r="C54" s="47">
        <v>42.574469333333333</v>
      </c>
    </row>
    <row r="55" spans="2:3" ht="15.75" x14ac:dyDescent="0.25">
      <c r="B55" s="36" t="s">
        <v>121</v>
      </c>
      <c r="C55" s="49">
        <v>2535.0119369011636</v>
      </c>
    </row>
    <row r="56" spans="2:3" ht="15.75" x14ac:dyDescent="0.2">
      <c r="B56" s="48"/>
      <c r="C56" s="49"/>
    </row>
    <row r="57" spans="2:3" ht="15.75" x14ac:dyDescent="0.25">
      <c r="B57" s="32" t="s">
        <v>122</v>
      </c>
      <c r="C57" s="47"/>
    </row>
    <row r="58" spans="2:3" ht="15.75" x14ac:dyDescent="0.2">
      <c r="B58" s="48" t="s">
        <v>123</v>
      </c>
      <c r="C58" s="49">
        <v>0</v>
      </c>
    </row>
    <row r="59" spans="2:3" x14ac:dyDescent="0.2">
      <c r="B59" s="46"/>
      <c r="C59" s="47"/>
    </row>
    <row r="60" spans="2:3" ht="15.75" x14ac:dyDescent="0.25">
      <c r="B60" s="32" t="s">
        <v>124</v>
      </c>
      <c r="C60" s="37"/>
    </row>
    <row r="61" spans="2:3" ht="15.75" x14ac:dyDescent="0.2">
      <c r="B61" s="48" t="s">
        <v>125</v>
      </c>
      <c r="C61" s="49">
        <v>0</v>
      </c>
    </row>
    <row r="62" spans="2:3" ht="15.75" x14ac:dyDescent="0.25">
      <c r="B62" s="32"/>
      <c r="C62" s="49"/>
    </row>
    <row r="63" spans="2:3" ht="15.75" x14ac:dyDescent="0.25">
      <c r="B63" s="32" t="s">
        <v>126</v>
      </c>
      <c r="C63" s="47"/>
    </row>
    <row r="64" spans="2:3" ht="15.75" x14ac:dyDescent="0.25">
      <c r="B64" s="32" t="s">
        <v>127</v>
      </c>
      <c r="C64" s="37"/>
    </row>
    <row r="65" spans="2:3" x14ac:dyDescent="0.2">
      <c r="B65" s="46" t="s">
        <v>128</v>
      </c>
      <c r="C65" s="47">
        <v>13.205657923000018</v>
      </c>
    </row>
    <row r="66" spans="2:3" x14ac:dyDescent="0.2">
      <c r="B66" s="46" t="s">
        <v>129</v>
      </c>
      <c r="C66" s="47">
        <v>5.3517827509999973</v>
      </c>
    </row>
    <row r="67" spans="2:3" x14ac:dyDescent="0.2">
      <c r="B67" s="46" t="s">
        <v>130</v>
      </c>
      <c r="C67" s="47">
        <v>152.67752031300006</v>
      </c>
    </row>
    <row r="68" spans="2:3" x14ac:dyDescent="0.2">
      <c r="B68" s="46" t="s">
        <v>131</v>
      </c>
      <c r="C68" s="47">
        <v>146.82419089599992</v>
      </c>
    </row>
    <row r="69" spans="2:3" x14ac:dyDescent="0.2">
      <c r="B69" s="46" t="s">
        <v>132</v>
      </c>
      <c r="C69" s="47">
        <v>92.440504314999899</v>
      </c>
    </row>
    <row r="70" spans="2:3" x14ac:dyDescent="0.2">
      <c r="B70" s="46" t="s">
        <v>133</v>
      </c>
      <c r="C70" s="47">
        <v>19.926969820999993</v>
      </c>
    </row>
    <row r="71" spans="2:3" x14ac:dyDescent="0.2">
      <c r="B71" s="46" t="s">
        <v>134</v>
      </c>
      <c r="C71" s="47">
        <v>13.520015586999998</v>
      </c>
    </row>
    <row r="72" spans="2:3" x14ac:dyDescent="0.2">
      <c r="B72" s="46" t="s">
        <v>135</v>
      </c>
      <c r="C72" s="47">
        <v>15.711202349999974</v>
      </c>
    </row>
    <row r="73" spans="2:3" x14ac:dyDescent="0.2">
      <c r="B73" s="46" t="s">
        <v>136</v>
      </c>
      <c r="C73" s="47">
        <v>42.047848758000093</v>
      </c>
    </row>
    <row r="74" spans="2:3" x14ac:dyDescent="0.2">
      <c r="B74" s="46" t="s">
        <v>137</v>
      </c>
      <c r="C74" s="47">
        <v>11.939701258000026</v>
      </c>
    </row>
    <row r="75" spans="2:3" x14ac:dyDescent="0.2">
      <c r="B75" s="46" t="s">
        <v>138</v>
      </c>
      <c r="C75" s="47">
        <v>17.84711673899999</v>
      </c>
    </row>
    <row r="76" spans="2:3" x14ac:dyDescent="0.2">
      <c r="B76" s="46" t="s">
        <v>139</v>
      </c>
      <c r="C76" s="47">
        <v>27.879202842000058</v>
      </c>
    </row>
    <row r="77" spans="2:3" x14ac:dyDescent="0.2">
      <c r="B77" s="46" t="s">
        <v>140</v>
      </c>
      <c r="C77" s="47">
        <v>1.0729749999999995E-2</v>
      </c>
    </row>
    <row r="78" spans="2:3" x14ac:dyDescent="0.2">
      <c r="B78" s="46" t="s">
        <v>141</v>
      </c>
      <c r="C78" s="47">
        <v>0.31093271599999978</v>
      </c>
    </row>
    <row r="79" spans="2:3" x14ac:dyDescent="0.2">
      <c r="B79" s="46" t="s">
        <v>142</v>
      </c>
      <c r="C79" s="47">
        <v>0.32803565000000012</v>
      </c>
    </row>
    <row r="80" spans="2:3" x14ac:dyDescent="0.2">
      <c r="B80" s="46" t="s">
        <v>143</v>
      </c>
      <c r="C80" s="47">
        <v>0.39613740499999955</v>
      </c>
    </row>
    <row r="81" spans="2:3" x14ac:dyDescent="0.2">
      <c r="B81" s="46" t="s">
        <v>144</v>
      </c>
      <c r="C81" s="47">
        <v>0.11254564499999994</v>
      </c>
    </row>
    <row r="82" spans="2:3" x14ac:dyDescent="0.2">
      <c r="B82" s="46" t="s">
        <v>145</v>
      </c>
      <c r="C82" s="47">
        <v>5.9915440999999951E-2</v>
      </c>
    </row>
    <row r="83" spans="2:3" ht="15.75" x14ac:dyDescent="0.2">
      <c r="B83" s="48" t="s">
        <v>146</v>
      </c>
      <c r="C83" s="49">
        <v>560.59001015999991</v>
      </c>
    </row>
    <row r="84" spans="2:3" ht="15.75" x14ac:dyDescent="0.25">
      <c r="B84" s="36"/>
      <c r="C84" s="37"/>
    </row>
    <row r="85" spans="2:3" ht="15.75" x14ac:dyDescent="0.25">
      <c r="B85" s="32" t="s">
        <v>147</v>
      </c>
    </row>
    <row r="86" spans="2:3" ht="15.75" x14ac:dyDescent="0.25">
      <c r="B86" s="32" t="s">
        <v>148</v>
      </c>
    </row>
    <row r="87" spans="2:3" x14ac:dyDescent="0.2">
      <c r="B87" s="46" t="s">
        <v>128</v>
      </c>
      <c r="C87" s="47">
        <v>0.92831414599999973</v>
      </c>
    </row>
    <row r="88" spans="2:3" x14ac:dyDescent="0.2">
      <c r="B88" s="46" t="s">
        <v>141</v>
      </c>
      <c r="C88" s="47">
        <v>0.53135472299999986</v>
      </c>
    </row>
    <row r="89" spans="2:3" ht="15.75" x14ac:dyDescent="0.2">
      <c r="B89" s="48" t="s">
        <v>149</v>
      </c>
      <c r="C89" s="50">
        <v>1.4596688689999997</v>
      </c>
    </row>
    <row r="90" spans="2:3" ht="15.75" x14ac:dyDescent="0.25">
      <c r="B90" s="32"/>
    </row>
    <row r="91" spans="2:3" ht="15.75" x14ac:dyDescent="0.25">
      <c r="B91" s="32" t="s">
        <v>150</v>
      </c>
      <c r="C91" s="37"/>
    </row>
    <row r="92" spans="2:3" ht="15.75" x14ac:dyDescent="0.25">
      <c r="B92" s="32" t="s">
        <v>151</v>
      </c>
    </row>
    <row r="93" spans="2:3" ht="15.75" x14ac:dyDescent="0.25">
      <c r="B93" s="32" t="s">
        <v>152</v>
      </c>
      <c r="C93" s="51"/>
    </row>
    <row r="94" spans="2:3" ht="15.75" x14ac:dyDescent="0.25">
      <c r="B94" s="36" t="s">
        <v>153</v>
      </c>
      <c r="C94" s="37">
        <v>0</v>
      </c>
    </row>
    <row r="96" spans="2:3" ht="15.75" x14ac:dyDescent="0.25">
      <c r="B96" s="32" t="s">
        <v>154</v>
      </c>
    </row>
    <row r="97" spans="2:3" ht="15.75" x14ac:dyDescent="0.25">
      <c r="B97" s="32" t="s">
        <v>155</v>
      </c>
    </row>
    <row r="98" spans="2:3" x14ac:dyDescent="0.2">
      <c r="B98" s="46" t="s">
        <v>156</v>
      </c>
      <c r="C98" s="47">
        <v>12.543955049999996</v>
      </c>
    </row>
    <row r="99" spans="2:3" x14ac:dyDescent="0.2">
      <c r="B99" s="46" t="s">
        <v>157</v>
      </c>
      <c r="C99" s="47">
        <f>24.220592499+3.32</f>
        <v>27.540592498999999</v>
      </c>
    </row>
    <row r="100" spans="2:3" x14ac:dyDescent="0.2">
      <c r="B100" s="46" t="s">
        <v>158</v>
      </c>
      <c r="C100" s="47">
        <v>44.328056496000009</v>
      </c>
    </row>
    <row r="101" spans="2:3" x14ac:dyDescent="0.2">
      <c r="B101" s="46" t="s">
        <v>159</v>
      </c>
      <c r="C101" s="47">
        <v>33.99155239600001</v>
      </c>
    </row>
    <row r="102" spans="2:3" x14ac:dyDescent="0.2">
      <c r="B102" s="46" t="s">
        <v>160</v>
      </c>
      <c r="C102" s="47">
        <v>16.792973875000008</v>
      </c>
    </row>
    <row r="103" spans="2:3" x14ac:dyDescent="0.2">
      <c r="B103" s="46" t="s">
        <v>161</v>
      </c>
      <c r="C103" s="47">
        <v>73.450551996999977</v>
      </c>
    </row>
    <row r="104" spans="2:3" x14ac:dyDescent="0.2">
      <c r="B104" s="46" t="s">
        <v>162</v>
      </c>
      <c r="C104" s="47">
        <v>1.0114030000000008E-3</v>
      </c>
    </row>
    <row r="105" spans="2:3" x14ac:dyDescent="0.2">
      <c r="B105" s="46" t="s">
        <v>163</v>
      </c>
      <c r="C105" s="47">
        <v>19.128326551000011</v>
      </c>
    </row>
    <row r="106" spans="2:3" x14ac:dyDescent="0.2">
      <c r="B106" s="46" t="s">
        <v>164</v>
      </c>
      <c r="C106" s="47">
        <v>23.755702861000014</v>
      </c>
    </row>
    <row r="107" spans="2:3" x14ac:dyDescent="0.2">
      <c r="B107" s="46" t="s">
        <v>136</v>
      </c>
      <c r="C107" s="47">
        <v>46.920917067999987</v>
      </c>
    </row>
    <row r="108" spans="2:3" x14ac:dyDescent="0.2">
      <c r="B108" s="46" t="s">
        <v>165</v>
      </c>
      <c r="C108" s="47">
        <v>0.15997096200000008</v>
      </c>
    </row>
    <row r="109" spans="2:3" ht="15.75" x14ac:dyDescent="0.25">
      <c r="B109" s="36" t="s">
        <v>166</v>
      </c>
      <c r="C109" s="37">
        <v>298.61683393999999</v>
      </c>
    </row>
    <row r="111" spans="2:3" ht="15.75" x14ac:dyDescent="0.25">
      <c r="B111" s="32" t="s">
        <v>167</v>
      </c>
    </row>
    <row r="112" spans="2:3" x14ac:dyDescent="0.2">
      <c r="B112" s="46" t="s">
        <v>168</v>
      </c>
      <c r="C112" s="47">
        <v>17.732024344000013</v>
      </c>
    </row>
    <row r="113" spans="2:3" ht="15.75" x14ac:dyDescent="0.25">
      <c r="B113" s="36" t="s">
        <v>169</v>
      </c>
      <c r="C113" s="37">
        <v>17.732024344000013</v>
      </c>
    </row>
    <row r="115" spans="2:3" ht="15.75" x14ac:dyDescent="0.2">
      <c r="B115" s="52" t="s">
        <v>170</v>
      </c>
      <c r="C115" s="51">
        <v>3837.3146163391639</v>
      </c>
    </row>
    <row r="116" spans="2:3" ht="15.75" x14ac:dyDescent="0.25">
      <c r="B116" s="32" t="s">
        <v>171</v>
      </c>
    </row>
    <row r="117" spans="2:3" ht="15.75" x14ac:dyDescent="0.25">
      <c r="B117" s="36" t="s">
        <v>172</v>
      </c>
      <c r="C117" s="37">
        <v>0</v>
      </c>
    </row>
    <row r="119" spans="2:3" ht="15.75" x14ac:dyDescent="0.2">
      <c r="B119" s="52" t="s">
        <v>173</v>
      </c>
      <c r="C119" s="51">
        <f>1182212452.94/1000</f>
        <v>1182212.45294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58F1-531E-4D9C-B032-61DB34FCC2D7}">
  <dimension ref="B1:F67"/>
  <sheetViews>
    <sheetView showGridLines="0" rightToLeft="1" topLeftCell="A31" zoomScale="85" zoomScaleNormal="85" workbookViewId="0">
      <selection activeCell="D62" sqref="D62"/>
    </sheetView>
  </sheetViews>
  <sheetFormatPr defaultColWidth="9.125" defaultRowHeight="15" x14ac:dyDescent="0.2"/>
  <cols>
    <col min="1" max="1" width="2.75" style="28" customWidth="1"/>
    <col min="2" max="2" width="5.625" style="66" customWidth="1"/>
    <col min="3" max="3" width="111.5" style="28" customWidth="1"/>
    <col min="4" max="4" width="18.25" style="63" bestFit="1" customWidth="1"/>
    <col min="5" max="5" width="9.875" style="28" bestFit="1" customWidth="1"/>
    <col min="6" max="16384" width="9.125" style="28"/>
  </cols>
  <sheetData>
    <row r="1" spans="2:4" s="20" customFormat="1" ht="18" x14ac:dyDescent="0.25">
      <c r="B1" s="53"/>
      <c r="D1" s="54"/>
    </row>
    <row r="2" spans="2:4" s="20" customFormat="1" ht="18" customHeight="1" x14ac:dyDescent="0.25">
      <c r="B2" s="55" t="s">
        <v>174</v>
      </c>
      <c r="C2" s="56"/>
      <c r="D2" s="54"/>
    </row>
    <row r="3" spans="2:4" s="20" customFormat="1" ht="18" customHeight="1" x14ac:dyDescent="0.25">
      <c r="B3" s="53"/>
      <c r="D3" s="54"/>
    </row>
    <row r="4" spans="2:4" s="20" customFormat="1" ht="18" customHeight="1" x14ac:dyDescent="0.25">
      <c r="B4" s="57" t="s">
        <v>1</v>
      </c>
      <c r="C4" s="56"/>
      <c r="D4" s="58" t="s">
        <v>2</v>
      </c>
    </row>
    <row r="5" spans="2:4" ht="18" customHeight="1" x14ac:dyDescent="0.25">
      <c r="B5" s="59"/>
      <c r="C5" s="60"/>
      <c r="D5" s="61"/>
    </row>
    <row r="6" spans="2:4" ht="18" customHeight="1" x14ac:dyDescent="0.25">
      <c r="B6" s="62" t="s">
        <v>3</v>
      </c>
    </row>
    <row r="7" spans="2:4" ht="18" customHeight="1" x14ac:dyDescent="0.2">
      <c r="B7" s="64" t="s">
        <v>4</v>
      </c>
      <c r="D7" s="65">
        <f>D8+D9</f>
        <v>263.21691443999998</v>
      </c>
    </row>
    <row r="8" spans="2:4" ht="18" customHeight="1" x14ac:dyDescent="0.2">
      <c r="C8" s="28" t="s">
        <v>5</v>
      </c>
      <c r="D8" s="63">
        <f>18.81686+2.172</f>
        <v>20.988859999999999</v>
      </c>
    </row>
    <row r="9" spans="2:4" ht="18" customHeight="1" x14ac:dyDescent="0.2">
      <c r="C9" s="28" t="s">
        <v>6</v>
      </c>
      <c r="D9" s="63">
        <v>242.22805443999999</v>
      </c>
    </row>
    <row r="10" spans="2:4" ht="18" customHeight="1" x14ac:dyDescent="0.25">
      <c r="C10" s="36"/>
    </row>
    <row r="11" spans="2:4" ht="18" customHeight="1" x14ac:dyDescent="0.2">
      <c r="B11" s="64" t="s">
        <v>7</v>
      </c>
      <c r="D11" s="65">
        <f>D13+D12</f>
        <v>8.6948000000000008</v>
      </c>
    </row>
    <row r="12" spans="2:4" ht="18" customHeight="1" x14ac:dyDescent="0.2">
      <c r="C12" s="66" t="s">
        <v>8</v>
      </c>
      <c r="D12" s="63">
        <v>0</v>
      </c>
    </row>
    <row r="13" spans="2:4" ht="18" customHeight="1" x14ac:dyDescent="0.2">
      <c r="C13" s="66" t="s">
        <v>9</v>
      </c>
      <c r="D13" s="63">
        <v>8.6948000000000008</v>
      </c>
    </row>
    <row r="14" spans="2:4" ht="18" customHeight="1" x14ac:dyDescent="0.2">
      <c r="C14" s="66"/>
    </row>
    <row r="15" spans="2:4" ht="18" customHeight="1" x14ac:dyDescent="0.2">
      <c r="B15" s="64" t="s">
        <v>10</v>
      </c>
      <c r="D15" s="65">
        <v>0</v>
      </c>
    </row>
    <row r="16" spans="2:4" ht="18" customHeight="1" x14ac:dyDescent="0.2">
      <c r="C16" s="66" t="s">
        <v>11</v>
      </c>
      <c r="D16" s="63">
        <v>0.80142999999999998</v>
      </c>
    </row>
    <row r="17" spans="2:4" ht="18" customHeight="1" x14ac:dyDescent="0.2">
      <c r="C17" s="66" t="s">
        <v>12</v>
      </c>
      <c r="D17" s="63">
        <v>0</v>
      </c>
    </row>
    <row r="18" spans="2:4" ht="18" customHeight="1" x14ac:dyDescent="0.2"/>
    <row r="19" spans="2:4" ht="18" customHeight="1" x14ac:dyDescent="0.2">
      <c r="B19" s="64" t="s">
        <v>13</v>
      </c>
      <c r="D19" s="63">
        <v>672.24582999999996</v>
      </c>
    </row>
    <row r="20" spans="2:4" ht="18" customHeight="1" x14ac:dyDescent="0.2">
      <c r="B20" s="64"/>
    </row>
    <row r="21" spans="2:4" ht="18" customHeight="1" x14ac:dyDescent="0.2">
      <c r="B21" s="64" t="s">
        <v>14</v>
      </c>
      <c r="D21" s="63">
        <v>0</v>
      </c>
    </row>
    <row r="22" spans="2:4" ht="18" customHeight="1" x14ac:dyDescent="0.2">
      <c r="B22" s="64"/>
    </row>
    <row r="23" spans="2:4" ht="18" customHeight="1" x14ac:dyDescent="0.2">
      <c r="B23" s="64" t="s">
        <v>15</v>
      </c>
      <c r="D23" s="63">
        <v>0</v>
      </c>
    </row>
    <row r="24" spans="2:4" ht="18" customHeight="1" x14ac:dyDescent="0.2">
      <c r="B24" s="64"/>
    </row>
    <row r="25" spans="2:4" ht="18" customHeight="1" x14ac:dyDescent="0.2">
      <c r="B25" s="64" t="s">
        <v>16</v>
      </c>
      <c r="D25" s="63">
        <f>D7+D11+D16+D19</f>
        <v>944.95897443999991</v>
      </c>
    </row>
    <row r="26" spans="2:4" ht="18" customHeight="1" x14ac:dyDescent="0.2">
      <c r="B26" s="64"/>
    </row>
    <row r="27" spans="2:4" ht="18" customHeight="1" x14ac:dyDescent="0.2">
      <c r="B27" s="64" t="s">
        <v>17</v>
      </c>
      <c r="D27" s="63">
        <v>1174498.5861599999</v>
      </c>
    </row>
    <row r="28" spans="2:4" ht="18" customHeight="1" x14ac:dyDescent="0.2">
      <c r="C28" s="28" t="s">
        <v>18</v>
      </c>
      <c r="D28" s="63">
        <v>1195723.45361</v>
      </c>
    </row>
    <row r="29" spans="2:4" ht="18" customHeight="1" x14ac:dyDescent="0.2">
      <c r="C29" s="28" t="s">
        <v>19</v>
      </c>
      <c r="D29" s="63">
        <v>1153273.7187099999</v>
      </c>
    </row>
    <row r="30" spans="2:4" ht="18" customHeight="1" x14ac:dyDescent="0.2"/>
    <row r="31" spans="2:4" ht="18" customHeight="1" x14ac:dyDescent="0.2">
      <c r="B31" s="64" t="s">
        <v>20</v>
      </c>
      <c r="D31" s="67">
        <v>8.0456373943328847E-4</v>
      </c>
    </row>
    <row r="32" spans="2:4" ht="18" customHeight="1" x14ac:dyDescent="0.2">
      <c r="B32" s="64"/>
    </row>
    <row r="33" spans="2:4" ht="18" customHeight="1" x14ac:dyDescent="0.25">
      <c r="B33" s="59" t="s">
        <v>21</v>
      </c>
    </row>
    <row r="34" spans="2:4" ht="18" customHeight="1" x14ac:dyDescent="0.2">
      <c r="B34" s="64" t="s">
        <v>22</v>
      </c>
      <c r="D34" s="63">
        <v>476.0120061723959</v>
      </c>
    </row>
    <row r="35" spans="2:4" ht="18" customHeight="1" x14ac:dyDescent="0.2">
      <c r="B35" s="64"/>
    </row>
    <row r="36" spans="2:4" ht="18" customHeight="1" x14ac:dyDescent="0.25">
      <c r="B36" s="59" t="s">
        <v>21</v>
      </c>
    </row>
    <row r="37" spans="2:4" ht="18" customHeight="1" x14ac:dyDescent="0.2">
      <c r="B37" s="64" t="s">
        <v>23</v>
      </c>
      <c r="D37" s="63">
        <v>3817.5153779011634</v>
      </c>
    </row>
    <row r="38" spans="2:4" ht="18" customHeight="1" x14ac:dyDescent="0.2">
      <c r="C38" s="64" t="s">
        <v>24</v>
      </c>
      <c r="D38" s="63">
        <v>423.90414212500002</v>
      </c>
    </row>
    <row r="39" spans="2:4" ht="18" customHeight="1" x14ac:dyDescent="0.2">
      <c r="C39" s="64" t="s">
        <v>25</v>
      </c>
      <c r="D39" s="63">
        <v>2535.0119369011636</v>
      </c>
    </row>
    <row r="40" spans="2:4" ht="18" customHeight="1" x14ac:dyDescent="0.2">
      <c r="C40" s="64" t="s">
        <v>26</v>
      </c>
      <c r="D40" s="63">
        <v>0</v>
      </c>
    </row>
    <row r="41" spans="2:4" ht="18" customHeight="1" x14ac:dyDescent="0.2">
      <c r="C41" s="64" t="s">
        <v>27</v>
      </c>
      <c r="D41" s="63">
        <v>0</v>
      </c>
    </row>
    <row r="42" spans="2:4" ht="18" customHeight="1" x14ac:dyDescent="0.2">
      <c r="C42" s="64" t="s">
        <v>28</v>
      </c>
      <c r="D42" s="63">
        <v>0.79127100200000011</v>
      </c>
    </row>
    <row r="43" spans="2:4" ht="18" customHeight="1" x14ac:dyDescent="0.2">
      <c r="C43" s="64" t="s">
        <v>29</v>
      </c>
    </row>
    <row r="44" spans="2:4" ht="18" customHeight="1" x14ac:dyDescent="0.2">
      <c r="C44" s="64" t="s">
        <v>30</v>
      </c>
      <c r="D44" s="63">
        <v>545.09889280699997</v>
      </c>
    </row>
    <row r="45" spans="2:4" ht="18" customHeight="1" x14ac:dyDescent="0.2">
      <c r="C45" s="64" t="s">
        <v>31</v>
      </c>
    </row>
    <row r="46" spans="2:4" ht="18" customHeight="1" x14ac:dyDescent="0.2">
      <c r="C46" s="28" t="s">
        <v>32</v>
      </c>
      <c r="D46" s="63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3">
        <v>294.97711072200002</v>
      </c>
    </row>
    <row r="49" spans="2:6" ht="18" customHeight="1" x14ac:dyDescent="0.2">
      <c r="C49" s="28" t="s">
        <v>33</v>
      </c>
    </row>
    <row r="50" spans="2:6" ht="18" customHeight="1" x14ac:dyDescent="0.2">
      <c r="C50" s="28" t="s">
        <v>35</v>
      </c>
      <c r="D50" s="63">
        <v>17.732024344000013</v>
      </c>
    </row>
    <row r="51" spans="2:6" ht="18" customHeight="1" x14ac:dyDescent="0.2"/>
    <row r="52" spans="2:6" ht="18" customHeight="1" x14ac:dyDescent="0.2">
      <c r="B52" s="64" t="s">
        <v>36</v>
      </c>
      <c r="D52" s="67">
        <v>3.3101555302684467E-3</v>
      </c>
    </row>
    <row r="53" spans="2:6" ht="18" customHeight="1" x14ac:dyDescent="0.2">
      <c r="B53" s="64" t="s">
        <v>37</v>
      </c>
      <c r="D53" s="67">
        <v>3.5000000000000001E-3</v>
      </c>
    </row>
    <row r="54" spans="2:6" ht="18" customHeight="1" x14ac:dyDescent="0.2">
      <c r="B54" s="64" t="s">
        <v>38</v>
      </c>
      <c r="D54" s="67">
        <v>1.8984446973155334E-4</v>
      </c>
    </row>
    <row r="55" spans="2:6" ht="18" customHeight="1" x14ac:dyDescent="0.2">
      <c r="B55" s="64"/>
    </row>
    <row r="56" spans="2:6" ht="18" customHeight="1" x14ac:dyDescent="0.2">
      <c r="B56" s="64" t="s">
        <v>39</v>
      </c>
      <c r="D56" s="63">
        <v>0</v>
      </c>
    </row>
    <row r="57" spans="2:6" ht="18" customHeight="1" x14ac:dyDescent="0.2">
      <c r="B57" s="64" t="s">
        <v>40</v>
      </c>
      <c r="D57" s="67">
        <v>3.3101555302684467E-3</v>
      </c>
    </row>
    <row r="58" spans="2:6" ht="18" customHeight="1" x14ac:dyDescent="0.2">
      <c r="B58" s="64"/>
    </row>
    <row r="59" spans="2:6" ht="18" customHeight="1" x14ac:dyDescent="0.25">
      <c r="B59" s="59" t="s">
        <v>41</v>
      </c>
    </row>
    <row r="60" spans="2:6" ht="18" customHeight="1" x14ac:dyDescent="0.2">
      <c r="B60" s="64" t="s">
        <v>42</v>
      </c>
      <c r="D60" s="72">
        <f>D37+D25-D56</f>
        <v>4762.4743523411635</v>
      </c>
      <c r="E60" s="71"/>
      <c r="F60" s="69"/>
    </row>
    <row r="61" spans="2:6" ht="18" customHeight="1" x14ac:dyDescent="0.2">
      <c r="B61" s="64"/>
    </row>
    <row r="62" spans="2:6" ht="18" customHeight="1" x14ac:dyDescent="0.2">
      <c r="B62" s="64" t="s">
        <v>43</v>
      </c>
      <c r="D62" s="67">
        <f>D60/D27</f>
        <v>4.0549000300732418E-3</v>
      </c>
      <c r="E62" s="70"/>
    </row>
    <row r="63" spans="2:6" ht="18" customHeight="1" x14ac:dyDescent="0.2">
      <c r="B63" s="64"/>
    </row>
    <row r="64" spans="2:6" ht="18" customHeight="1" x14ac:dyDescent="0.25">
      <c r="B64" s="59" t="s">
        <v>44</v>
      </c>
    </row>
    <row r="65" spans="2:4" ht="18" customHeight="1" x14ac:dyDescent="0.2">
      <c r="B65" s="64" t="s">
        <v>45</v>
      </c>
      <c r="D65" s="67">
        <v>3.0000000000000001E-3</v>
      </c>
    </row>
    <row r="66" spans="2:4" ht="18" customHeight="1" x14ac:dyDescent="0.2">
      <c r="B66" s="64" t="s">
        <v>46</v>
      </c>
    </row>
    <row r="67" spans="2:4" ht="18" customHeight="1" x14ac:dyDescent="0.2">
      <c r="B67" s="64" t="s">
        <v>47</v>
      </c>
      <c r="D67" s="67">
        <v>3.8135744574407078E-3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D347-8AAF-425E-AC9D-B50C8C1DADB9}">
  <dimension ref="B1:E67"/>
  <sheetViews>
    <sheetView showGridLines="0" rightToLeft="1" topLeftCell="A30" workbookViewId="0">
      <selection activeCell="D60" sqref="D60"/>
    </sheetView>
  </sheetViews>
  <sheetFormatPr defaultColWidth="9.125" defaultRowHeight="15" x14ac:dyDescent="0.2"/>
  <cols>
    <col min="1" max="1" width="2.75" style="28" customWidth="1"/>
    <col min="2" max="2" width="5.625" style="66" customWidth="1"/>
    <col min="3" max="3" width="100.125" style="28" customWidth="1"/>
    <col min="4" max="4" width="18.25" style="63" bestFit="1" customWidth="1"/>
    <col min="5" max="16384" width="9.125" style="28"/>
  </cols>
  <sheetData>
    <row r="1" spans="2:4" s="20" customFormat="1" ht="18" x14ac:dyDescent="0.25">
      <c r="B1" s="53"/>
      <c r="D1" s="54"/>
    </row>
    <row r="2" spans="2:4" s="20" customFormat="1" ht="18" customHeight="1" x14ac:dyDescent="0.25">
      <c r="B2" s="55" t="s">
        <v>175</v>
      </c>
      <c r="C2" s="56"/>
      <c r="D2" s="54"/>
    </row>
    <row r="3" spans="2:4" s="20" customFormat="1" ht="18" customHeight="1" x14ac:dyDescent="0.25">
      <c r="B3" s="53"/>
      <c r="D3" s="54"/>
    </row>
    <row r="4" spans="2:4" s="20" customFormat="1" ht="18" customHeight="1" x14ac:dyDescent="0.25">
      <c r="B4" s="57" t="s">
        <v>1</v>
      </c>
      <c r="C4" s="56"/>
      <c r="D4" s="58" t="s">
        <v>2</v>
      </c>
    </row>
    <row r="5" spans="2:4" ht="18" customHeight="1" x14ac:dyDescent="0.25">
      <c r="B5" s="59"/>
      <c r="C5" s="60"/>
      <c r="D5" s="61"/>
    </row>
    <row r="6" spans="2:4" ht="18" customHeight="1" x14ac:dyDescent="0.25">
      <c r="B6" s="62" t="s">
        <v>3</v>
      </c>
    </row>
    <row r="7" spans="2:4" ht="18" customHeight="1" x14ac:dyDescent="0.2">
      <c r="B7" s="64" t="s">
        <v>4</v>
      </c>
      <c r="D7" s="65">
        <v>4.7828799999999996</v>
      </c>
    </row>
    <row r="8" spans="2:4" ht="18" customHeight="1" x14ac:dyDescent="0.2">
      <c r="C8" s="28" t="s">
        <v>5</v>
      </c>
      <c r="D8" s="63">
        <v>0.28092</v>
      </c>
    </row>
    <row r="9" spans="2:4" ht="18" customHeight="1" x14ac:dyDescent="0.2">
      <c r="C9" s="28" t="s">
        <v>6</v>
      </c>
      <c r="D9" s="63">
        <v>4.5019599999999995</v>
      </c>
    </row>
    <row r="10" spans="2:4" ht="18" customHeight="1" x14ac:dyDescent="0.25">
      <c r="C10" s="36"/>
    </row>
    <row r="11" spans="2:4" ht="18" customHeight="1" x14ac:dyDescent="0.2">
      <c r="B11" s="64" t="s">
        <v>7</v>
      </c>
      <c r="D11" s="65">
        <v>1.0289999999999999</v>
      </c>
    </row>
    <row r="12" spans="2:4" ht="18" customHeight="1" x14ac:dyDescent="0.2">
      <c r="C12" s="66" t="s">
        <v>8</v>
      </c>
      <c r="D12" s="63">
        <v>0</v>
      </c>
    </row>
    <row r="13" spans="2:4" ht="18" customHeight="1" x14ac:dyDescent="0.2">
      <c r="C13" s="66" t="s">
        <v>9</v>
      </c>
      <c r="D13" s="63">
        <v>1.0289999999999999</v>
      </c>
    </row>
    <row r="14" spans="2:4" ht="18" customHeight="1" x14ac:dyDescent="0.2">
      <c r="C14" s="66"/>
    </row>
    <row r="15" spans="2:4" ht="18" customHeight="1" x14ac:dyDescent="0.2">
      <c r="B15" s="64" t="s">
        <v>10</v>
      </c>
      <c r="D15" s="65">
        <v>0</v>
      </c>
    </row>
    <row r="16" spans="2:4" ht="18" customHeight="1" x14ac:dyDescent="0.2">
      <c r="C16" s="66" t="s">
        <v>11</v>
      </c>
      <c r="D16" s="63">
        <v>0</v>
      </c>
    </row>
    <row r="17" spans="2:4" ht="18" customHeight="1" x14ac:dyDescent="0.2">
      <c r="C17" s="66" t="s">
        <v>12</v>
      </c>
      <c r="D17" s="63">
        <v>0</v>
      </c>
    </row>
    <row r="18" spans="2:4" ht="18" customHeight="1" x14ac:dyDescent="0.2"/>
    <row r="19" spans="2:4" ht="18" customHeight="1" x14ac:dyDescent="0.2">
      <c r="B19" s="64" t="s">
        <v>13</v>
      </c>
      <c r="D19" s="63">
        <v>15.279020000000001</v>
      </c>
    </row>
    <row r="20" spans="2:4" ht="18" customHeight="1" x14ac:dyDescent="0.2">
      <c r="B20" s="64"/>
    </row>
    <row r="21" spans="2:4" ht="18" customHeight="1" x14ac:dyDescent="0.2">
      <c r="B21" s="64" t="s">
        <v>14</v>
      </c>
      <c r="D21" s="63">
        <v>0</v>
      </c>
    </row>
    <row r="22" spans="2:4" ht="18" customHeight="1" x14ac:dyDescent="0.2">
      <c r="B22" s="64"/>
    </row>
    <row r="23" spans="2:4" ht="18" customHeight="1" x14ac:dyDescent="0.2">
      <c r="B23" s="64" t="s">
        <v>15</v>
      </c>
      <c r="D23" s="63">
        <v>0</v>
      </c>
    </row>
    <row r="24" spans="2:4" ht="18" customHeight="1" x14ac:dyDescent="0.2">
      <c r="B24" s="64"/>
    </row>
    <row r="25" spans="2:4" ht="18" customHeight="1" x14ac:dyDescent="0.2">
      <c r="B25" s="64" t="s">
        <v>16</v>
      </c>
      <c r="D25" s="63">
        <v>21.090900000000001</v>
      </c>
    </row>
    <row r="26" spans="2:4" ht="18" customHeight="1" x14ac:dyDescent="0.2">
      <c r="B26" s="64"/>
    </row>
    <row r="27" spans="2:4" ht="18" customHeight="1" x14ac:dyDescent="0.2">
      <c r="B27" s="64" t="s">
        <v>17</v>
      </c>
      <c r="D27" s="63">
        <v>17902.628069999999</v>
      </c>
    </row>
    <row r="28" spans="2:4" ht="18" customHeight="1" x14ac:dyDescent="0.2">
      <c r="C28" s="28" t="s">
        <v>18</v>
      </c>
      <c r="D28" s="63">
        <v>21385.337899999999</v>
      </c>
    </row>
    <row r="29" spans="2:4" ht="18" customHeight="1" x14ac:dyDescent="0.2">
      <c r="C29" s="28" t="s">
        <v>19</v>
      </c>
      <c r="D29" s="63">
        <v>14419.918240000001</v>
      </c>
    </row>
    <row r="30" spans="2:4" ht="18" customHeight="1" x14ac:dyDescent="0.2"/>
    <row r="31" spans="2:4" ht="18" customHeight="1" x14ac:dyDescent="0.2">
      <c r="B31" s="64" t="s">
        <v>20</v>
      </c>
      <c r="D31" s="67">
        <v>1.1780896032433747E-3</v>
      </c>
    </row>
    <row r="32" spans="2:4" ht="18" customHeight="1" x14ac:dyDescent="0.2">
      <c r="B32" s="64"/>
    </row>
    <row r="33" spans="2:4" ht="18" customHeight="1" x14ac:dyDescent="0.25">
      <c r="B33" s="59" t="s">
        <v>21</v>
      </c>
    </row>
    <row r="34" spans="2:4" ht="18" customHeight="1" x14ac:dyDescent="0.2">
      <c r="B34" s="64" t="s">
        <v>22</v>
      </c>
      <c r="D34" s="63">
        <v>4.9060910721079454</v>
      </c>
    </row>
    <row r="35" spans="2:4" ht="18" customHeight="1" x14ac:dyDescent="0.2">
      <c r="B35" s="64"/>
    </row>
    <row r="36" spans="2:4" ht="18" customHeight="1" x14ac:dyDescent="0.25">
      <c r="B36" s="59" t="s">
        <v>21</v>
      </c>
    </row>
    <row r="37" spans="2:4" ht="18" customHeight="1" x14ac:dyDescent="0.2">
      <c r="B37" s="64" t="s">
        <v>23</v>
      </c>
      <c r="D37" s="63">
        <v>16.718973116000001</v>
      </c>
    </row>
    <row r="38" spans="2:4" ht="18" customHeight="1" x14ac:dyDescent="0.2">
      <c r="C38" s="64" t="s">
        <v>24</v>
      </c>
      <c r="D38" s="63">
        <v>0</v>
      </c>
    </row>
    <row r="39" spans="2:4" ht="18" customHeight="1" x14ac:dyDescent="0.2">
      <c r="C39" s="64" t="s">
        <v>25</v>
      </c>
      <c r="D39" s="63">
        <v>0</v>
      </c>
    </row>
    <row r="40" spans="2:4" ht="18" customHeight="1" x14ac:dyDescent="0.2">
      <c r="C40" s="64" t="s">
        <v>26</v>
      </c>
      <c r="D40" s="63">
        <v>0</v>
      </c>
    </row>
    <row r="41" spans="2:4" ht="18" customHeight="1" x14ac:dyDescent="0.2">
      <c r="C41" s="64" t="s">
        <v>27</v>
      </c>
      <c r="D41" s="63">
        <v>0</v>
      </c>
    </row>
    <row r="42" spans="2:4" ht="18" customHeight="1" x14ac:dyDescent="0.2">
      <c r="C42" s="64" t="s">
        <v>28</v>
      </c>
      <c r="D42" s="63">
        <v>0.66839786699999948</v>
      </c>
    </row>
    <row r="43" spans="2:4" ht="18" customHeight="1" x14ac:dyDescent="0.2">
      <c r="C43" s="64" t="s">
        <v>29</v>
      </c>
    </row>
    <row r="44" spans="2:4" ht="18" customHeight="1" x14ac:dyDescent="0.2">
      <c r="C44" s="64" t="s">
        <v>30</v>
      </c>
      <c r="D44" s="63">
        <v>12.446805842999998</v>
      </c>
    </row>
    <row r="45" spans="2:4" ht="18" customHeight="1" x14ac:dyDescent="0.2">
      <c r="C45" s="64" t="s">
        <v>31</v>
      </c>
    </row>
    <row r="46" spans="2:4" ht="18" customHeight="1" x14ac:dyDescent="0.2">
      <c r="C46" s="28" t="s">
        <v>32</v>
      </c>
      <c r="D46" s="63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3">
        <v>3.6037694060000023</v>
      </c>
    </row>
    <row r="49" spans="2:5" ht="18" customHeight="1" x14ac:dyDescent="0.2">
      <c r="C49" s="28" t="s">
        <v>33</v>
      </c>
    </row>
    <row r="50" spans="2:5" ht="18" customHeight="1" x14ac:dyDescent="0.2">
      <c r="C50" s="28" t="s">
        <v>35</v>
      </c>
      <c r="D50" s="63">
        <v>0</v>
      </c>
    </row>
    <row r="51" spans="2:5" ht="18" customHeight="1" x14ac:dyDescent="0.2"/>
    <row r="52" spans="2:5" ht="18" customHeight="1" x14ac:dyDescent="0.2">
      <c r="B52" s="64" t="s">
        <v>36</v>
      </c>
      <c r="D52" s="67">
        <v>1.1594360548884777E-3</v>
      </c>
    </row>
    <row r="53" spans="2:5" ht="18" customHeight="1" x14ac:dyDescent="0.2">
      <c r="B53" s="64" t="s">
        <v>37</v>
      </c>
      <c r="D53" s="67">
        <v>2E-3</v>
      </c>
    </row>
    <row r="54" spans="2:5" ht="18" customHeight="1" x14ac:dyDescent="0.2">
      <c r="B54" s="64" t="s">
        <v>38</v>
      </c>
      <c r="D54" s="67">
        <v>8.4056394511152236E-4</v>
      </c>
    </row>
    <row r="55" spans="2:5" ht="18" customHeight="1" x14ac:dyDescent="0.2">
      <c r="B55" s="64"/>
    </row>
    <row r="56" spans="2:5" ht="18" customHeight="1" x14ac:dyDescent="0.2">
      <c r="B56" s="64" t="s">
        <v>39</v>
      </c>
      <c r="D56" s="63">
        <v>0</v>
      </c>
    </row>
    <row r="57" spans="2:5" ht="18" customHeight="1" x14ac:dyDescent="0.2">
      <c r="B57" s="64" t="s">
        <v>40</v>
      </c>
      <c r="D57" s="67">
        <v>1.1594360548884777E-3</v>
      </c>
    </row>
    <row r="58" spans="2:5" ht="18" customHeight="1" x14ac:dyDescent="0.2">
      <c r="B58" s="64"/>
    </row>
    <row r="59" spans="2:5" ht="18" customHeight="1" x14ac:dyDescent="0.25">
      <c r="B59" s="59" t="s">
        <v>41</v>
      </c>
    </row>
    <row r="60" spans="2:5" ht="18" customHeight="1" x14ac:dyDescent="0.2">
      <c r="B60" s="64" t="s">
        <v>42</v>
      </c>
      <c r="D60" s="71">
        <f>D37+D25-D56</f>
        <v>37.809873116000006</v>
      </c>
      <c r="E60" s="69"/>
    </row>
    <row r="61" spans="2:5" ht="18" customHeight="1" x14ac:dyDescent="0.2">
      <c r="B61" s="64"/>
    </row>
    <row r="62" spans="2:5" ht="18" customHeight="1" x14ac:dyDescent="0.2">
      <c r="B62" s="64" t="s">
        <v>43</v>
      </c>
      <c r="D62" s="67">
        <v>2.1119733353204832E-3</v>
      </c>
    </row>
    <row r="63" spans="2:5" ht="18" customHeight="1" x14ac:dyDescent="0.2">
      <c r="B63" s="64"/>
    </row>
    <row r="64" spans="2:5" ht="18" customHeight="1" x14ac:dyDescent="0.25">
      <c r="B64" s="59" t="s">
        <v>44</v>
      </c>
    </row>
    <row r="65" spans="2:4" ht="18" customHeight="1" x14ac:dyDescent="0.2">
      <c r="B65" s="64" t="s">
        <v>45</v>
      </c>
      <c r="D65" s="67">
        <v>1.5E-3</v>
      </c>
    </row>
    <row r="66" spans="2:4" ht="18" customHeight="1" x14ac:dyDescent="0.2">
      <c r="B66" s="64" t="s">
        <v>46</v>
      </c>
    </row>
    <row r="67" spans="2:4" ht="18" customHeight="1" x14ac:dyDescent="0.2">
      <c r="B67" s="64" t="s">
        <v>47</v>
      </c>
      <c r="D67" s="67">
        <v>2.6780896032433748E-3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4AC0-DC12-42DB-8D36-E112C2BE6B46}">
  <dimension ref="B1:E67"/>
  <sheetViews>
    <sheetView showGridLines="0" rightToLeft="1" topLeftCell="A20" workbookViewId="0">
      <selection activeCell="D60" sqref="D60"/>
    </sheetView>
  </sheetViews>
  <sheetFormatPr defaultColWidth="9.125" defaultRowHeight="15" x14ac:dyDescent="0.2"/>
  <cols>
    <col min="1" max="1" width="2.75" style="28" customWidth="1"/>
    <col min="2" max="2" width="5.625" style="66" customWidth="1"/>
    <col min="3" max="3" width="103" style="28" customWidth="1"/>
    <col min="4" max="4" width="18.25" style="63" bestFit="1" customWidth="1"/>
    <col min="5" max="16384" width="9.125" style="28"/>
  </cols>
  <sheetData>
    <row r="1" spans="2:4" s="20" customFormat="1" ht="18" x14ac:dyDescent="0.25">
      <c r="B1" s="53"/>
      <c r="D1" s="54"/>
    </row>
    <row r="2" spans="2:4" s="20" customFormat="1" ht="18" customHeight="1" x14ac:dyDescent="0.25">
      <c r="B2" s="55" t="s">
        <v>176</v>
      </c>
      <c r="C2" s="56"/>
      <c r="D2" s="54"/>
    </row>
    <row r="3" spans="2:4" s="20" customFormat="1" ht="18" customHeight="1" x14ac:dyDescent="0.25">
      <c r="B3" s="53"/>
      <c r="D3" s="54"/>
    </row>
    <row r="4" spans="2:4" s="20" customFormat="1" ht="18" customHeight="1" x14ac:dyDescent="0.25">
      <c r="B4" s="57" t="s">
        <v>1</v>
      </c>
      <c r="C4" s="56"/>
      <c r="D4" s="58" t="s">
        <v>2</v>
      </c>
    </row>
    <row r="5" spans="2:4" ht="18" customHeight="1" x14ac:dyDescent="0.25">
      <c r="B5" s="59"/>
      <c r="C5" s="60"/>
      <c r="D5" s="61"/>
    </row>
    <row r="6" spans="2:4" ht="18" customHeight="1" x14ac:dyDescent="0.25">
      <c r="B6" s="62" t="s">
        <v>3</v>
      </c>
    </row>
    <row r="7" spans="2:4" ht="18" customHeight="1" x14ac:dyDescent="0.2">
      <c r="B7" s="64" t="s">
        <v>4</v>
      </c>
      <c r="D7" s="65">
        <v>0.71557556000000022</v>
      </c>
    </row>
    <row r="8" spans="2:4" ht="18" customHeight="1" x14ac:dyDescent="0.2">
      <c r="C8" s="28" t="s">
        <v>5</v>
      </c>
      <c r="D8" s="63">
        <v>3.3999999999999998E-3</v>
      </c>
    </row>
    <row r="9" spans="2:4" ht="18" customHeight="1" x14ac:dyDescent="0.2">
      <c r="C9" s="28" t="s">
        <v>6</v>
      </c>
      <c r="D9" s="63">
        <v>0.71217556000000026</v>
      </c>
    </row>
    <row r="10" spans="2:4" ht="18" customHeight="1" x14ac:dyDescent="0.25">
      <c r="C10" s="36"/>
    </row>
    <row r="11" spans="2:4" ht="18" customHeight="1" x14ac:dyDescent="0.2">
      <c r="B11" s="64" t="s">
        <v>7</v>
      </c>
      <c r="D11" s="65">
        <v>0</v>
      </c>
    </row>
    <row r="12" spans="2:4" ht="18" customHeight="1" x14ac:dyDescent="0.2">
      <c r="C12" s="66" t="s">
        <v>8</v>
      </c>
      <c r="D12" s="63">
        <v>0</v>
      </c>
    </row>
    <row r="13" spans="2:4" ht="18" customHeight="1" x14ac:dyDescent="0.2">
      <c r="C13" s="66" t="s">
        <v>9</v>
      </c>
      <c r="D13" s="63">
        <v>0</v>
      </c>
    </row>
    <row r="14" spans="2:4" ht="18" customHeight="1" x14ac:dyDescent="0.2">
      <c r="C14" s="66"/>
    </row>
    <row r="15" spans="2:4" ht="18" customHeight="1" x14ac:dyDescent="0.2">
      <c r="B15" s="64" t="s">
        <v>10</v>
      </c>
      <c r="D15" s="65">
        <v>0</v>
      </c>
    </row>
    <row r="16" spans="2:4" ht="18" customHeight="1" x14ac:dyDescent="0.2">
      <c r="C16" s="66" t="s">
        <v>11</v>
      </c>
      <c r="D16" s="63">
        <v>0</v>
      </c>
    </row>
    <row r="17" spans="2:4" ht="18" customHeight="1" x14ac:dyDescent="0.2">
      <c r="C17" s="66" t="s">
        <v>12</v>
      </c>
      <c r="D17" s="63">
        <v>0</v>
      </c>
    </row>
    <row r="18" spans="2:4" ht="18" customHeight="1" x14ac:dyDescent="0.2"/>
    <row r="19" spans="2:4" ht="18" customHeight="1" x14ac:dyDescent="0.2">
      <c r="B19" s="64" t="s">
        <v>13</v>
      </c>
      <c r="D19" s="63">
        <v>0</v>
      </c>
    </row>
    <row r="20" spans="2:4" ht="18" customHeight="1" x14ac:dyDescent="0.2">
      <c r="B20" s="64"/>
    </row>
    <row r="21" spans="2:4" ht="18" customHeight="1" x14ac:dyDescent="0.2">
      <c r="B21" s="64" t="s">
        <v>14</v>
      </c>
      <c r="D21" s="63">
        <v>0</v>
      </c>
    </row>
    <row r="22" spans="2:4" ht="18" customHeight="1" x14ac:dyDescent="0.2">
      <c r="B22" s="64"/>
    </row>
    <row r="23" spans="2:4" ht="18" customHeight="1" x14ac:dyDescent="0.2">
      <c r="B23" s="64" t="s">
        <v>15</v>
      </c>
      <c r="D23" s="63">
        <v>0</v>
      </c>
    </row>
    <row r="24" spans="2:4" ht="18" customHeight="1" x14ac:dyDescent="0.2">
      <c r="B24" s="64"/>
    </row>
    <row r="25" spans="2:4" ht="18" customHeight="1" x14ac:dyDescent="0.2">
      <c r="B25" s="64" t="s">
        <v>16</v>
      </c>
      <c r="D25" s="63">
        <v>0.71557556000000022</v>
      </c>
    </row>
    <row r="26" spans="2:4" ht="18" customHeight="1" x14ac:dyDescent="0.2">
      <c r="B26" s="64"/>
    </row>
    <row r="27" spans="2:4" ht="18" customHeight="1" x14ac:dyDescent="0.2">
      <c r="B27" s="64" t="s">
        <v>17</v>
      </c>
      <c r="D27" s="63">
        <v>8343.8013699999992</v>
      </c>
    </row>
    <row r="28" spans="2:4" ht="18" customHeight="1" x14ac:dyDescent="0.2">
      <c r="C28" s="28" t="s">
        <v>18</v>
      </c>
      <c r="D28" s="63">
        <v>7110.7508399999997</v>
      </c>
    </row>
    <row r="29" spans="2:4" ht="18" customHeight="1" x14ac:dyDescent="0.2">
      <c r="C29" s="28" t="s">
        <v>19</v>
      </c>
      <c r="D29" s="63">
        <v>9576.8518999999997</v>
      </c>
    </row>
    <row r="30" spans="2:4" ht="18" customHeight="1" x14ac:dyDescent="0.2"/>
    <row r="31" spans="2:4" ht="18" customHeight="1" x14ac:dyDescent="0.2">
      <c r="B31" s="64" t="s">
        <v>20</v>
      </c>
      <c r="D31" s="67">
        <v>8.5761336861737907E-5</v>
      </c>
    </row>
    <row r="32" spans="2:4" ht="18" customHeight="1" x14ac:dyDescent="0.2">
      <c r="B32" s="64"/>
    </row>
    <row r="33" spans="2:4" ht="18" customHeight="1" x14ac:dyDescent="0.25">
      <c r="B33" s="59" t="s">
        <v>21</v>
      </c>
    </row>
    <row r="34" spans="2:4" ht="18" customHeight="1" x14ac:dyDescent="0.2">
      <c r="B34" s="64" t="s">
        <v>22</v>
      </c>
      <c r="D34" s="63">
        <v>0</v>
      </c>
    </row>
    <row r="35" spans="2:4" ht="18" customHeight="1" x14ac:dyDescent="0.2">
      <c r="B35" s="64"/>
    </row>
    <row r="36" spans="2:4" ht="18" customHeight="1" x14ac:dyDescent="0.25">
      <c r="B36" s="59" t="s">
        <v>21</v>
      </c>
    </row>
    <row r="37" spans="2:4" ht="18" customHeight="1" x14ac:dyDescent="0.2">
      <c r="B37" s="64" t="s">
        <v>23</v>
      </c>
      <c r="D37" s="63">
        <v>0.4539535010000002</v>
      </c>
    </row>
    <row r="38" spans="2:4" ht="18" customHeight="1" x14ac:dyDescent="0.2">
      <c r="C38" s="64" t="s">
        <v>24</v>
      </c>
      <c r="D38" s="63">
        <v>0</v>
      </c>
    </row>
    <row r="39" spans="2:4" ht="18" customHeight="1" x14ac:dyDescent="0.2">
      <c r="C39" s="64" t="s">
        <v>25</v>
      </c>
      <c r="D39" s="63">
        <v>0</v>
      </c>
    </row>
    <row r="40" spans="2:4" ht="18" customHeight="1" x14ac:dyDescent="0.2">
      <c r="C40" s="64" t="s">
        <v>26</v>
      </c>
      <c r="D40" s="63">
        <v>0</v>
      </c>
    </row>
    <row r="41" spans="2:4" ht="18" customHeight="1" x14ac:dyDescent="0.2">
      <c r="C41" s="64" t="s">
        <v>27</v>
      </c>
      <c r="D41" s="63">
        <v>0</v>
      </c>
    </row>
    <row r="42" spans="2:4" ht="18" customHeight="1" x14ac:dyDescent="0.2">
      <c r="C42" s="64" t="s">
        <v>28</v>
      </c>
      <c r="D42" s="63">
        <v>0</v>
      </c>
    </row>
    <row r="43" spans="2:4" ht="18" customHeight="1" x14ac:dyDescent="0.2">
      <c r="C43" s="64" t="s">
        <v>29</v>
      </c>
    </row>
    <row r="44" spans="2:4" ht="18" customHeight="1" x14ac:dyDescent="0.2">
      <c r="C44" s="64" t="s">
        <v>30</v>
      </c>
      <c r="D44" s="63">
        <v>0.41799968900000023</v>
      </c>
    </row>
    <row r="45" spans="2:4" ht="18" customHeight="1" x14ac:dyDescent="0.2">
      <c r="C45" s="64" t="s">
        <v>31</v>
      </c>
    </row>
    <row r="46" spans="2:4" ht="18" customHeight="1" x14ac:dyDescent="0.2">
      <c r="C46" s="28" t="s">
        <v>32</v>
      </c>
      <c r="D46" s="63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3">
        <v>3.5953811999999967E-2</v>
      </c>
    </row>
    <row r="49" spans="2:5" ht="18" customHeight="1" x14ac:dyDescent="0.2">
      <c r="C49" s="28" t="s">
        <v>33</v>
      </c>
    </row>
    <row r="50" spans="2:5" ht="18" customHeight="1" x14ac:dyDescent="0.2">
      <c r="C50" s="28" t="s">
        <v>35</v>
      </c>
      <c r="D50" s="63">
        <v>0</v>
      </c>
    </row>
    <row r="51" spans="2:5" ht="18" customHeight="1" x14ac:dyDescent="0.2"/>
    <row r="52" spans="2:5" ht="18" customHeight="1" x14ac:dyDescent="0.2">
      <c r="B52" s="64" t="s">
        <v>36</v>
      </c>
      <c r="D52" s="67">
        <v>4.7401119463902348E-5</v>
      </c>
    </row>
    <row r="53" spans="2:5" ht="18" customHeight="1" x14ac:dyDescent="0.2">
      <c r="B53" s="64" t="s">
        <v>37</v>
      </c>
      <c r="D53" s="67">
        <v>5.0000000000000001E-4</v>
      </c>
    </row>
    <row r="54" spans="2:5" ht="18" customHeight="1" x14ac:dyDescent="0.2">
      <c r="B54" s="64" t="s">
        <v>38</v>
      </c>
      <c r="D54" s="67">
        <v>4.5259888053609767E-4</v>
      </c>
    </row>
    <row r="55" spans="2:5" ht="18" customHeight="1" x14ac:dyDescent="0.2">
      <c r="B55" s="64"/>
    </row>
    <row r="56" spans="2:5" ht="18" customHeight="1" x14ac:dyDescent="0.2">
      <c r="B56" s="64" t="s">
        <v>39</v>
      </c>
      <c r="D56" s="63">
        <v>0</v>
      </c>
    </row>
    <row r="57" spans="2:5" ht="18" customHeight="1" x14ac:dyDescent="0.2">
      <c r="B57" s="64" t="s">
        <v>40</v>
      </c>
      <c r="D57" s="67">
        <v>4.7401119463902348E-5</v>
      </c>
    </row>
    <row r="58" spans="2:5" ht="18" customHeight="1" x14ac:dyDescent="0.2">
      <c r="B58" s="64"/>
    </row>
    <row r="59" spans="2:5" ht="18" customHeight="1" x14ac:dyDescent="0.25">
      <c r="B59" s="59" t="s">
        <v>41</v>
      </c>
    </row>
    <row r="60" spans="2:5" ht="18" customHeight="1" x14ac:dyDescent="0.2">
      <c r="B60" s="64" t="s">
        <v>42</v>
      </c>
      <c r="D60" s="71">
        <f>D37+D25-D56</f>
        <v>1.1695290610000004</v>
      </c>
      <c r="E60" s="69"/>
    </row>
    <row r="61" spans="2:5" ht="18" customHeight="1" x14ac:dyDescent="0.2">
      <c r="B61" s="64"/>
    </row>
    <row r="62" spans="2:5" ht="18" customHeight="1" x14ac:dyDescent="0.2">
      <c r="B62" s="64" t="s">
        <v>43</v>
      </c>
      <c r="D62" s="67">
        <v>1.4016741400448755E-4</v>
      </c>
    </row>
    <row r="63" spans="2:5" ht="18" customHeight="1" x14ac:dyDescent="0.2">
      <c r="B63" s="64"/>
    </row>
    <row r="64" spans="2:5" ht="18" customHeight="1" x14ac:dyDescent="0.25">
      <c r="B64" s="59" t="s">
        <v>44</v>
      </c>
    </row>
    <row r="65" spans="2:4" ht="18" customHeight="1" x14ac:dyDescent="0.2">
      <c r="B65" s="64" t="s">
        <v>45</v>
      </c>
      <c r="D65" s="67">
        <v>2.9999999999999997E-4</v>
      </c>
    </row>
    <row r="66" spans="2:4" ht="18" customHeight="1" x14ac:dyDescent="0.2">
      <c r="B66" s="64" t="s">
        <v>46</v>
      </c>
    </row>
    <row r="67" spans="2:4" ht="18" customHeight="1" x14ac:dyDescent="0.2">
      <c r="B67" s="64" t="s">
        <v>47</v>
      </c>
      <c r="D67" s="67">
        <v>3.8576133686173787E-4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C319-9E8C-4FE3-8435-A11D4BD03A44}">
  <dimension ref="B1:E67"/>
  <sheetViews>
    <sheetView showGridLines="0" rightToLeft="1" topLeftCell="A30" workbookViewId="0">
      <selection activeCell="D60" sqref="D60"/>
    </sheetView>
  </sheetViews>
  <sheetFormatPr defaultColWidth="9.125" defaultRowHeight="15" x14ac:dyDescent="0.2"/>
  <cols>
    <col min="1" max="1" width="2.75" style="28" customWidth="1"/>
    <col min="2" max="2" width="5.625" style="66" customWidth="1"/>
    <col min="3" max="3" width="104" style="28" customWidth="1"/>
    <col min="4" max="4" width="18.25" style="63" bestFit="1" customWidth="1"/>
    <col min="5" max="16384" width="9.125" style="28"/>
  </cols>
  <sheetData>
    <row r="1" spans="2:4" s="20" customFormat="1" ht="18" x14ac:dyDescent="0.25">
      <c r="B1" s="53"/>
      <c r="D1" s="54"/>
    </row>
    <row r="2" spans="2:4" s="20" customFormat="1" ht="18" customHeight="1" x14ac:dyDescent="0.25">
      <c r="B2" s="55" t="s">
        <v>177</v>
      </c>
      <c r="C2" s="56"/>
      <c r="D2" s="54"/>
    </row>
    <row r="3" spans="2:4" s="20" customFormat="1" ht="18" customHeight="1" x14ac:dyDescent="0.25">
      <c r="B3" s="53"/>
      <c r="D3" s="54"/>
    </row>
    <row r="4" spans="2:4" s="20" customFormat="1" ht="18" customHeight="1" x14ac:dyDescent="0.25">
      <c r="B4" s="57" t="s">
        <v>1</v>
      </c>
      <c r="C4" s="56"/>
      <c r="D4" s="58" t="s">
        <v>2</v>
      </c>
    </row>
    <row r="5" spans="2:4" ht="18" customHeight="1" x14ac:dyDescent="0.25">
      <c r="B5" s="59"/>
      <c r="C5" s="60"/>
      <c r="D5" s="61"/>
    </row>
    <row r="6" spans="2:4" ht="18" customHeight="1" x14ac:dyDescent="0.25">
      <c r="B6" s="62" t="s">
        <v>3</v>
      </c>
    </row>
    <row r="7" spans="2:4" ht="18" customHeight="1" x14ac:dyDescent="0.2">
      <c r="B7" s="64" t="s">
        <v>4</v>
      </c>
      <c r="D7" s="65">
        <v>1.784</v>
      </c>
    </row>
    <row r="8" spans="2:4" ht="18" customHeight="1" x14ac:dyDescent="0.2">
      <c r="C8" s="28" t="s">
        <v>5</v>
      </c>
      <c r="D8" s="63">
        <v>0</v>
      </c>
    </row>
    <row r="9" spans="2:4" ht="18" customHeight="1" x14ac:dyDescent="0.2">
      <c r="C9" s="28" t="s">
        <v>6</v>
      </c>
      <c r="D9" s="63">
        <v>1.784</v>
      </c>
    </row>
    <row r="10" spans="2:4" ht="18" customHeight="1" x14ac:dyDescent="0.25">
      <c r="C10" s="36"/>
    </row>
    <row r="11" spans="2:4" ht="18" customHeight="1" x14ac:dyDescent="0.2">
      <c r="B11" s="64" t="s">
        <v>7</v>
      </c>
      <c r="D11" s="65">
        <v>0</v>
      </c>
    </row>
    <row r="12" spans="2:4" ht="18" customHeight="1" x14ac:dyDescent="0.2">
      <c r="C12" s="66" t="s">
        <v>8</v>
      </c>
      <c r="D12" s="63">
        <v>0</v>
      </c>
    </row>
    <row r="13" spans="2:4" ht="18" customHeight="1" x14ac:dyDescent="0.2">
      <c r="C13" s="66" t="s">
        <v>9</v>
      </c>
      <c r="D13" s="63">
        <v>0</v>
      </c>
    </row>
    <row r="14" spans="2:4" ht="18" customHeight="1" x14ac:dyDescent="0.2">
      <c r="C14" s="66"/>
    </row>
    <row r="15" spans="2:4" ht="18" customHeight="1" x14ac:dyDescent="0.2">
      <c r="B15" s="64" t="s">
        <v>10</v>
      </c>
      <c r="D15" s="65">
        <v>0</v>
      </c>
    </row>
    <row r="16" spans="2:4" ht="18" customHeight="1" x14ac:dyDescent="0.2">
      <c r="C16" s="66" t="s">
        <v>11</v>
      </c>
      <c r="D16" s="63">
        <v>0</v>
      </c>
    </row>
    <row r="17" spans="2:4" ht="18" customHeight="1" x14ac:dyDescent="0.2">
      <c r="C17" s="66" t="s">
        <v>12</v>
      </c>
      <c r="D17" s="63">
        <v>0</v>
      </c>
    </row>
    <row r="18" spans="2:4" ht="18" customHeight="1" x14ac:dyDescent="0.2"/>
    <row r="19" spans="2:4" ht="18" customHeight="1" x14ac:dyDescent="0.2">
      <c r="B19" s="64" t="s">
        <v>13</v>
      </c>
      <c r="D19" s="63">
        <v>7.3673299999999999</v>
      </c>
    </row>
    <row r="20" spans="2:4" ht="18" customHeight="1" x14ac:dyDescent="0.2">
      <c r="B20" s="64"/>
    </row>
    <row r="21" spans="2:4" ht="18" customHeight="1" x14ac:dyDescent="0.2">
      <c r="B21" s="64" t="s">
        <v>14</v>
      </c>
      <c r="D21" s="63">
        <v>0</v>
      </c>
    </row>
    <row r="22" spans="2:4" ht="18" customHeight="1" x14ac:dyDescent="0.2">
      <c r="B22" s="64"/>
    </row>
    <row r="23" spans="2:4" ht="18" customHeight="1" x14ac:dyDescent="0.2">
      <c r="B23" s="64" t="s">
        <v>15</v>
      </c>
      <c r="D23" s="63">
        <v>0</v>
      </c>
    </row>
    <row r="24" spans="2:4" ht="18" customHeight="1" x14ac:dyDescent="0.2">
      <c r="B24" s="64"/>
    </row>
    <row r="25" spans="2:4" ht="18" customHeight="1" x14ac:dyDescent="0.2">
      <c r="B25" s="64" t="s">
        <v>16</v>
      </c>
      <c r="D25" s="63">
        <v>9.1513299999999997</v>
      </c>
    </row>
    <row r="26" spans="2:4" ht="18" customHeight="1" x14ac:dyDescent="0.2">
      <c r="B26" s="64"/>
    </row>
    <row r="27" spans="2:4" ht="18" customHeight="1" x14ac:dyDescent="0.2">
      <c r="B27" s="64" t="s">
        <v>17</v>
      </c>
      <c r="D27" s="63">
        <v>7603.9070350000002</v>
      </c>
    </row>
    <row r="28" spans="2:4" ht="18" customHeight="1" x14ac:dyDescent="0.2">
      <c r="C28" s="28" t="s">
        <v>18</v>
      </c>
      <c r="D28" s="63">
        <v>10265.849980000001</v>
      </c>
    </row>
    <row r="29" spans="2:4" ht="18" customHeight="1" x14ac:dyDescent="0.2">
      <c r="C29" s="28" t="s">
        <v>19</v>
      </c>
      <c r="D29" s="63">
        <v>4941.9640899999995</v>
      </c>
    </row>
    <row r="30" spans="2:4" ht="18" customHeight="1" x14ac:dyDescent="0.2"/>
    <row r="31" spans="2:4" ht="18" customHeight="1" x14ac:dyDescent="0.2">
      <c r="B31" s="64" t="s">
        <v>20</v>
      </c>
      <c r="D31" s="67">
        <v>1.2035036669803261E-3</v>
      </c>
    </row>
    <row r="32" spans="2:4" ht="18" customHeight="1" x14ac:dyDescent="0.2">
      <c r="B32" s="64"/>
    </row>
    <row r="33" spans="2:4" ht="18" customHeight="1" x14ac:dyDescent="0.25">
      <c r="B33" s="59" t="s">
        <v>21</v>
      </c>
    </row>
    <row r="34" spans="2:4" ht="18" customHeight="1" x14ac:dyDescent="0.2">
      <c r="B34" s="64" t="s">
        <v>22</v>
      </c>
      <c r="D34" s="63">
        <v>7.8236129193971502</v>
      </c>
    </row>
    <row r="35" spans="2:4" ht="18" customHeight="1" x14ac:dyDescent="0.2">
      <c r="B35" s="64"/>
    </row>
    <row r="36" spans="2:4" ht="18" customHeight="1" x14ac:dyDescent="0.25">
      <c r="B36" s="59" t="s">
        <v>21</v>
      </c>
    </row>
    <row r="37" spans="2:4" ht="18" customHeight="1" x14ac:dyDescent="0.2">
      <c r="B37" s="64" t="s">
        <v>23</v>
      </c>
      <c r="D37" s="63">
        <v>2.6263118210000003</v>
      </c>
    </row>
    <row r="38" spans="2:4" ht="18" customHeight="1" x14ac:dyDescent="0.2">
      <c r="C38" s="64" t="s">
        <v>24</v>
      </c>
      <c r="D38" s="63">
        <v>0</v>
      </c>
    </row>
    <row r="39" spans="2:4" ht="18" customHeight="1" x14ac:dyDescent="0.2">
      <c r="C39" s="64" t="s">
        <v>25</v>
      </c>
      <c r="D39" s="63">
        <v>0</v>
      </c>
    </row>
    <row r="40" spans="2:4" ht="18" customHeight="1" x14ac:dyDescent="0.2">
      <c r="C40" s="64" t="s">
        <v>26</v>
      </c>
      <c r="D40" s="63">
        <v>0</v>
      </c>
    </row>
    <row r="41" spans="2:4" ht="18" customHeight="1" x14ac:dyDescent="0.2">
      <c r="C41" s="64" t="s">
        <v>27</v>
      </c>
      <c r="D41" s="63">
        <v>0</v>
      </c>
    </row>
    <row r="42" spans="2:4" ht="18" customHeight="1" x14ac:dyDescent="0.2">
      <c r="C42" s="64" t="s">
        <v>28</v>
      </c>
      <c r="D42" s="63">
        <v>0</v>
      </c>
    </row>
    <row r="43" spans="2:4" ht="18" customHeight="1" x14ac:dyDescent="0.2">
      <c r="C43" s="64" t="s">
        <v>29</v>
      </c>
    </row>
    <row r="44" spans="2:4" ht="18" customHeight="1" x14ac:dyDescent="0.2">
      <c r="C44" s="64" t="s">
        <v>30</v>
      </c>
      <c r="D44" s="63">
        <v>2.6263118210000003</v>
      </c>
    </row>
    <row r="45" spans="2:4" ht="18" customHeight="1" x14ac:dyDescent="0.2">
      <c r="C45" s="64" t="s">
        <v>31</v>
      </c>
    </row>
    <row r="46" spans="2:4" ht="18" customHeight="1" x14ac:dyDescent="0.2">
      <c r="C46" s="28" t="s">
        <v>32</v>
      </c>
      <c r="D46" s="63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3">
        <v>0</v>
      </c>
    </row>
    <row r="49" spans="2:5" ht="18" customHeight="1" x14ac:dyDescent="0.2">
      <c r="C49" s="28" t="s">
        <v>33</v>
      </c>
    </row>
    <row r="50" spans="2:5" ht="18" customHeight="1" x14ac:dyDescent="0.2">
      <c r="C50" s="28" t="s">
        <v>35</v>
      </c>
      <c r="D50" s="63">
        <v>0</v>
      </c>
    </row>
    <row r="51" spans="2:5" ht="18" customHeight="1" x14ac:dyDescent="0.2"/>
    <row r="52" spans="2:5" ht="18" customHeight="1" x14ac:dyDescent="0.2">
      <c r="B52" s="64" t="s">
        <v>36</v>
      </c>
      <c r="D52" s="67">
        <v>5.3143077796018558E-4</v>
      </c>
    </row>
    <row r="53" spans="2:5" ht="18" customHeight="1" x14ac:dyDescent="0.2">
      <c r="B53" s="64" t="s">
        <v>37</v>
      </c>
      <c r="D53" s="67">
        <v>1E-3</v>
      </c>
    </row>
    <row r="54" spans="2:5" ht="18" customHeight="1" x14ac:dyDescent="0.2">
      <c r="B54" s="64" t="s">
        <v>38</v>
      </c>
      <c r="D54" s="67">
        <v>4.6856922203981444E-4</v>
      </c>
    </row>
    <row r="55" spans="2:5" ht="18" customHeight="1" x14ac:dyDescent="0.2">
      <c r="B55" s="64"/>
    </row>
    <row r="56" spans="2:5" ht="18" customHeight="1" x14ac:dyDescent="0.2">
      <c r="B56" s="64" t="s">
        <v>39</v>
      </c>
      <c r="D56" s="63">
        <v>0</v>
      </c>
    </row>
    <row r="57" spans="2:5" ht="18" customHeight="1" x14ac:dyDescent="0.2">
      <c r="B57" s="64" t="s">
        <v>40</v>
      </c>
      <c r="D57" s="67">
        <v>5.3143077796018558E-4</v>
      </c>
    </row>
    <row r="58" spans="2:5" ht="18" customHeight="1" x14ac:dyDescent="0.2">
      <c r="B58" s="64"/>
    </row>
    <row r="59" spans="2:5" ht="18" customHeight="1" x14ac:dyDescent="0.25">
      <c r="B59" s="59" t="s">
        <v>41</v>
      </c>
    </row>
    <row r="60" spans="2:5" ht="18" customHeight="1" x14ac:dyDescent="0.2">
      <c r="B60" s="64" t="s">
        <v>42</v>
      </c>
      <c r="D60" s="71">
        <f>D37+D25-D56</f>
        <v>11.777641821</v>
      </c>
      <c r="E60" s="69"/>
    </row>
    <row r="61" spans="2:5" ht="18" customHeight="1" x14ac:dyDescent="0.2">
      <c r="B61" s="64"/>
    </row>
    <row r="62" spans="2:5" ht="18" customHeight="1" x14ac:dyDescent="0.2">
      <c r="B62" s="64" t="s">
        <v>43</v>
      </c>
      <c r="D62" s="67">
        <v>1.5488934526406923E-3</v>
      </c>
    </row>
    <row r="63" spans="2:5" ht="18" customHeight="1" x14ac:dyDescent="0.2">
      <c r="B63" s="64"/>
    </row>
    <row r="64" spans="2:5" ht="18" customHeight="1" x14ac:dyDescent="0.25">
      <c r="B64" s="59" t="s">
        <v>44</v>
      </c>
    </row>
    <row r="65" spans="2:4" ht="18" customHeight="1" x14ac:dyDescent="0.2">
      <c r="B65" s="64" t="s">
        <v>45</v>
      </c>
      <c r="D65" s="67">
        <v>1E-3</v>
      </c>
    </row>
    <row r="66" spans="2:4" ht="18" customHeight="1" x14ac:dyDescent="0.2">
      <c r="B66" s="64" t="s">
        <v>46</v>
      </c>
    </row>
    <row r="67" spans="2:4" ht="18" customHeight="1" x14ac:dyDescent="0.2">
      <c r="B67" s="64" t="s">
        <v>47</v>
      </c>
      <c r="D67" s="67">
        <v>2.2035036669803259E-3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2</vt:lpstr>
      <vt:lpstr>נספח 3</vt:lpstr>
      <vt:lpstr>419</vt:lpstr>
      <vt:lpstr>12435</vt:lpstr>
      <vt:lpstr>1472</vt:lpstr>
      <vt:lpstr>15204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Keshet Liat</dc:creator>
  <cp:lastModifiedBy>Dori meshulam Metial</cp:lastModifiedBy>
  <dcterms:created xsi:type="dcterms:W3CDTF">2026-01-28T13:16:14Z</dcterms:created>
  <dcterms:modified xsi:type="dcterms:W3CDTF">2026-05-13T09:02:08Z</dcterms:modified>
</cp:coreProperties>
</file>