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יחד רופאים\2024\דיווחים נלווים\ישירות\4\השקעה מתוקן סופית\"/>
    </mc:Choice>
  </mc:AlternateContent>
  <xr:revisionPtr revIDLastSave="0" documentId="13_ncr:1_{9F934D2C-1C5C-47B6-93D4-A40BD874DE91}" xr6:coauthVersionLast="47" xr6:coauthVersionMax="47" xr10:uidLastSave="{00000000-0000-0000-0000-000000000000}"/>
  <bookViews>
    <workbookView xWindow="-120" yWindow="-120" windowWidth="29040" windowHeight="15840" activeTab="5" xr2:uid="{2F2A340C-4862-4812-891B-836CAB889107}"/>
  </bookViews>
  <sheets>
    <sheet name="נספח 1" sheetId="1" r:id="rId1"/>
    <sheet name="נספח 2" sheetId="2" r:id="rId2"/>
    <sheet name="נספח 3" sheetId="3" r:id="rId3"/>
    <sheet name="14948" sheetId="4" r:id="rId4"/>
    <sheet name="14949" sheetId="5" r:id="rId5"/>
    <sheet name="15203" sheetId="6" r:id="rId6"/>
  </sheets>
  <externalReferences>
    <externalReference r:id="rId7"/>
    <externalReference r:id="rId8"/>
  </externalReferences>
  <definedNames>
    <definedName name="Castod">'[1]הפעלה דוח הוצאות ישירות'!$D$7</definedName>
    <definedName name="comp_name">'[1]הפעלה דוח הוצאות ישירות'!$D$3</definedName>
    <definedName name="Date1">[2]הפעלה!$C$7</definedName>
    <definedName name="kupaNoga">OFFSET([2]startSettings!$B$2,0,0,COUNTA([2]startSettings!$B:$B)-1,1)</definedName>
    <definedName name="MaslulNoga">OFFSET([2]startSettings!$J$2,0,0,COUNTA([2]startSettings!$J:$J)-1,1)</definedName>
    <definedName name="mngCompany">[2]הפעלה!$C$5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13" i="4"/>
  <c r="G17" i="6"/>
  <c r="C47" i="3"/>
  <c r="C32" i="3"/>
  <c r="D37" i="6" l="1"/>
  <c r="D37" i="5"/>
  <c r="D37" i="4"/>
  <c r="D27" i="1" l="1"/>
  <c r="D29" i="1"/>
  <c r="D27" i="6"/>
  <c r="D29" i="6"/>
  <c r="D27" i="5"/>
  <c r="D29" i="5"/>
  <c r="D29" i="4"/>
  <c r="D27" i="4"/>
  <c r="D60" i="6" l="1"/>
  <c r="D62" i="6" s="1"/>
  <c r="D57" i="6"/>
  <c r="D52" i="6"/>
  <c r="D54" i="6" s="1"/>
  <c r="D31" i="6"/>
  <c r="D67" i="6" s="1"/>
  <c r="D31" i="5"/>
  <c r="D67" i="5" s="1"/>
  <c r="D52" i="5"/>
  <c r="D54" i="5" s="1"/>
  <c r="D57" i="5"/>
  <c r="D60" i="5"/>
  <c r="D62" i="5" s="1"/>
  <c r="D67" i="4"/>
  <c r="D60" i="4"/>
  <c r="D62" i="4" s="1"/>
  <c r="D57" i="4"/>
  <c r="D52" i="4"/>
  <c r="D31" i="4"/>
  <c r="D60" i="1"/>
  <c r="D62" i="1" s="1"/>
  <c r="D57" i="1"/>
  <c r="D31" i="1"/>
  <c r="D54" i="4" l="1"/>
  <c r="D52" i="1" l="1"/>
  <c r="D6" i="1" l="1"/>
  <c r="D9" i="1"/>
  <c r="D34" i="2"/>
  <c r="D10" i="2"/>
  <c r="D9" i="2"/>
  <c r="D37" i="1" l="1"/>
  <c r="D25" i="1"/>
</calcChain>
</file>

<file path=xl/sharedStrings.xml><?xml version="1.0" encoding="utf-8"?>
<sst xmlns="http://schemas.openxmlformats.org/spreadsheetml/2006/main" count="264" uniqueCount="105">
  <si>
    <t>נספח 1 סך ההוצאות הישירות ששולמו בעד כל סוג של הוצאה ישירה לתקופה המסתיימת ביום - 31.12.2024</t>
  </si>
  <si>
    <t>אלפי ש''ח</t>
  </si>
  <si>
    <t>הוצאות ישירות שאינן מסוג עמלת ניהול חיצוני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</si>
  <si>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</si>
  <si>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</si>
  <si>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</si>
  <si>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</si>
  <si>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</si>
  <si>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</si>
  <si>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</si>
  <si>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</si>
  <si>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</si>
  <si>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</si>
  <si>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5. סך הוצאות בעד ניהול תביעות</t>
  </si>
  <si>
    <t>6 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</si>
  <si>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</si>
  <si>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 א. ו - 8 ב.)</t>
  </si>
  <si>
    <t>א. השווי המשוערך של נכסי הקופה או המסלול נכון ליום 31 דצמבר של שנת הכספים שהסתיימה ב 2024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</si>
  <si>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</si>
  <si>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</si>
  <si>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</si>
  <si>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סהכ הוצאות ישירות מסוג "עמלת ניהול חיצוני" (סכום סעיפים 11 א. עד 11 ט.)</t>
  </si>
  <si>
    <t>א. סך תשלומים הנובעים מהשקעה בקרנות השקעה בישראל</t>
  </si>
  <si>
    <t>ב. סך תשלומים הנובעים מהשקעה בקרנות השקעה בחול</t>
  </si>
  <si>
    <t>ג. סך תשלומים למנהלי תיקים ישראלים בגין השקעה בחול</t>
  </si>
  <si>
    <t>ד. סך תשלומים למנהלי תיקים זרים</t>
  </si>
  <si>
    <t>ה. סך תשלומים בגין השקעה בקרנות סל כאשר 75 אחוזים לפחות מנכסי הקרן הם נכסים שהונפקו במדינת ישראל</t>
  </si>
  <si>
    <t>לפי מדדים שעליהם הורה הממונה ובתנאים שהורה</t>
  </si>
  <si>
    <t>ו. סך תשלומים בגין השקעה בקרנות סל כאשר 75 אחוזים לפחות מנכסי הקרן הם נכסים שלא הונפקו במדינת</t>
  </si>
  <si>
    <t>ישראל ואינם נסחרים או מוחזקים בה</t>
  </si>
  <si>
    <t>ז. סך תשלומים בגין השקעה בקרנות נאמנות ישראליות כאשר 75 אחוזים לפחות מנכסי הקרן מושקעים בנכסים שלא</t>
  </si>
  <si>
    <t>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</si>
  <si>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</si>
  <si>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</si>
  <si>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</si>
  <si>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</si>
  <si>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</si>
  <si>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</si>
  <si>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</si>
  <si>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</si>
  <si>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</si>
  <si>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</si>
  <si>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</si>
  <si>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</t>
  </si>
  <si>
    <t>שנת הכספים הבאה 2025</t>
  </si>
  <si>
    <t>19. De: שיעור הוצאות ישירות (סכום של סעיף 9 וסעיף 18)</t>
  </si>
  <si>
    <t>נספח 2 פרוט עמלות והוצאות שאינן עמלות ניהול חיצוני לשנה המסתיימת ביום: 31.12.2024</t>
  </si>
  <si>
    <t>ברוקארז' 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</si>
  <si>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</si>
  <si>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</si>
  <si>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</si>
  <si>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</si>
  <si>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</si>
  <si>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</si>
  <si>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</si>
  <si>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</si>
  <si>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</si>
  <si>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</si>
  <si>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</si>
  <si>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</si>
  <si>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</si>
  <si>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</si>
  <si>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</si>
  <si>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</si>
  <si>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</si>
  <si>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 31.12.2024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</si>
  <si>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</si>
  <si>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</si>
  <si>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בחול</t>
  </si>
  <si>
    <t>סך תשלומים הנובעים מהשקעה בקרנות השקעה בחול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</si>
  <si>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</si>
  <si>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</si>
  <si>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</si>
  <si>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</si>
  <si>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</si>
  <si>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</si>
  <si>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קסם קרנות נאמנות בע"מ</t>
  </si>
  <si>
    <t>מור ניהול קרנות נאמנות בע"מ</t>
  </si>
  <si>
    <t>הראל קרנות נאמנות בע"מ</t>
  </si>
  <si>
    <t>מגדל קרנות נאמנות בע"מ</t>
  </si>
  <si>
    <t>סך תשלום למנהלי קרנות סל</t>
  </si>
  <si>
    <t>סך תשלומים בגין השקעה בקרן סל כאשר 75% לפחות מנכסי הקרן הם נכסים</t>
  </si>
  <si>
    <t>שהונפקו במדינת ישראל לפי מדדים שעליהם הורה הממונה ובתנאים שהורה</t>
  </si>
  <si>
    <t>סך תשלום למנהלי קרן סל</t>
  </si>
  <si>
    <t>תשלום בגין השקעה בקרנות נאמנות ישראליות כאשר 75% לפחות מנכסי</t>
  </si>
  <si>
    <t>הקרן מושקעים בנכסים שלא הונפקו במדינת ישראל ואינם נסחרים או</t>
  </si>
  <si>
    <t>מוחזקים בה</t>
  </si>
  <si>
    <t>גוף</t>
  </si>
  <si>
    <t>סכום</t>
  </si>
  <si>
    <t>סך תשלומים למנהלי קרנות נאמנות ישראליות</t>
  </si>
  <si>
    <t>תשלום בגין השקעה בקרנות נאמנות זרות כאשר 75% לפחות מנכסי הקרן</t>
  </si>
  <si>
    <t>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</si>
  <si>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</si>
  <si>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</si>
  <si>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</si>
  <si>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</si>
  <si>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</si>
  <si>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</si>
  <si>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</si>
  <si>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יחד רופאים גמל להשקעה כללי</t>
  </si>
  <si>
    <t>יחד רופאים גמל להשקעה מניות</t>
  </si>
  <si>
    <t>יחד רופאים גמל להשקעה עוקב מדד S&amp;P 500</t>
  </si>
  <si>
    <t>יחד רופאים - קופת גמל להשקעה</t>
  </si>
  <si>
    <t>בנק לאומי</t>
  </si>
  <si>
    <t>ב. השווי הממוצע של נכסי המסלול לשנת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</si>
</sst>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.0000"/>
    <numFmt numFmtId="166" formatCode="_(* #,##0.0000_);_(* \(#,##0.0000\);_(* &quot;-&quot;??_);_(@_)"/>
    <numFmt numFmtId="167" formatCode="_(* #,##0.00000_);_(* \(#,##0.00000\);_(* &quot;-&quot;??_);_(@_)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vertical="center"/>
    </xf>
    <xf numFmtId="164" fontId="3" fillId="0" borderId="0" xfId="1" applyFont="1" applyFill="1"/>
    <xf numFmtId="0" fontId="3" fillId="0" borderId="0" xfId="0" applyFont="1"/>
    <xf numFmtId="0" fontId="4" fillId="0" borderId="0" xfId="0" applyFont="1" applyAlignment="1">
      <alignment horizontal="right" readingOrder="1"/>
    </xf>
    <xf numFmtId="0" fontId="2" fillId="0" borderId="0" xfId="0" applyFont="1" applyAlignment="1">
      <alignment horizontal="right" readingOrder="2"/>
    </xf>
    <xf numFmtId="164" fontId="2" fillId="0" borderId="0" xfId="1" applyFont="1" applyFill="1" applyAlignment="1">
      <alignment horizontal="center" vertical="center"/>
    </xf>
    <xf numFmtId="0" fontId="5" fillId="0" borderId="0" xfId="0" applyFont="1" applyAlignment="1">
      <alignment horizontal="right" readingOrder="2"/>
    </xf>
    <xf numFmtId="164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164" fontId="6" fillId="0" borderId="0" xfId="1" applyFont="1" applyFill="1" applyAlignment="1">
      <alignment horizontal="center"/>
    </xf>
    <xf numFmtId="0" fontId="3" fillId="0" borderId="0" xfId="0" applyFont="1" applyAlignment="1">
      <alignment horizontal="right" readingOrder="1"/>
    </xf>
    <xf numFmtId="164" fontId="6" fillId="0" borderId="0" xfId="1" applyFont="1" applyFill="1"/>
    <xf numFmtId="0" fontId="7" fillId="0" borderId="0" xfId="0" applyFont="1"/>
    <xf numFmtId="10" fontId="3" fillId="0" borderId="0" xfId="2" applyNumberFormat="1" applyFont="1" applyFill="1"/>
    <xf numFmtId="0" fontId="7" fillId="0" borderId="0" xfId="0" applyFont="1" applyAlignment="1">
      <alignment horizontal="right" readingOrder="2"/>
    </xf>
    <xf numFmtId="0" fontId="8" fillId="0" borderId="0" xfId="0" applyFont="1" applyAlignment="1">
      <alignment horizontal="right"/>
    </xf>
    <xf numFmtId="164" fontId="8" fillId="0" borderId="0" xfId="1" applyFont="1"/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horizontal="right" vertical="center"/>
    </xf>
    <xf numFmtId="164" fontId="8" fillId="0" borderId="0" xfId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164" fontId="10" fillId="0" borderId="0" xfId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5" fillId="0" borderId="0" xfId="0" applyFont="1"/>
    <xf numFmtId="164" fontId="10" fillId="0" borderId="0" xfId="1" applyFont="1" applyAlignment="1">
      <alignment horizontal="right" vertical="center" readingOrder="2"/>
    </xf>
    <xf numFmtId="0" fontId="12" fillId="0" borderId="0" xfId="0" applyFont="1"/>
    <xf numFmtId="164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/>
    <xf numFmtId="164" fontId="11" fillId="0" borderId="0" xfId="1" applyFont="1"/>
    <xf numFmtId="164" fontId="13" fillId="0" borderId="0" xfId="1" applyFont="1"/>
    <xf numFmtId="164" fontId="5" fillId="0" borderId="0" xfId="1" applyFont="1"/>
    <xf numFmtId="0" fontId="11" fillId="0" borderId="0" xfId="0" applyFont="1"/>
    <xf numFmtId="164" fontId="10" fillId="0" borderId="0" xfId="1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4" fontId="13" fillId="0" borderId="0" xfId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5" fillId="0" borderId="0" xfId="1" applyFont="1" applyAlignment="1">
      <alignment horizontal="right" vertical="center"/>
    </xf>
    <xf numFmtId="164" fontId="11" fillId="0" borderId="0" xfId="1" applyFont="1" applyAlignment="1">
      <alignment horizontal="right" vertical="center"/>
    </xf>
    <xf numFmtId="0" fontId="8" fillId="0" borderId="0" xfId="0" applyFont="1" applyAlignment="1">
      <alignment horizontal="right" readingOrder="1"/>
    </xf>
    <xf numFmtId="164" fontId="8" fillId="0" borderId="0" xfId="1" applyFont="1" applyFill="1"/>
    <xf numFmtId="0" fontId="9" fillId="0" borderId="0" xfId="0" applyFont="1" applyAlignment="1">
      <alignment horizontal="right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readingOrder="2"/>
    </xf>
    <xf numFmtId="164" fontId="9" fillId="0" borderId="0" xfId="1" applyFont="1" applyFill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0" fillId="0" borderId="0" xfId="0" applyFont="1" applyAlignment="1">
      <alignment vertical="center"/>
    </xf>
    <xf numFmtId="164" fontId="11" fillId="0" borderId="0" xfId="1" applyFont="1" applyFill="1" applyAlignment="1">
      <alignment horizontal="center" vertical="center"/>
    </xf>
    <xf numFmtId="0" fontId="11" fillId="0" borderId="0" xfId="0" applyFont="1" applyAlignment="1">
      <alignment horizontal="right" readingOrder="1"/>
    </xf>
    <xf numFmtId="164" fontId="10" fillId="0" borderId="0" xfId="1" applyFont="1" applyFill="1"/>
    <xf numFmtId="0" fontId="10" fillId="0" borderId="0" xfId="0" applyFont="1" applyAlignment="1">
      <alignment horizontal="right" readingOrder="2"/>
    </xf>
    <xf numFmtId="164" fontId="10" fillId="0" borderId="0" xfId="1" applyFont="1" applyFill="1" applyAlignment="1">
      <alignment horizontal="center"/>
    </xf>
    <xf numFmtId="0" fontId="10" fillId="0" borderId="0" xfId="0" applyFont="1" applyAlignment="1">
      <alignment horizontal="right" readingOrder="1"/>
    </xf>
    <xf numFmtId="10" fontId="10" fillId="0" borderId="0" xfId="2" applyNumberFormat="1" applyFont="1" applyFill="1"/>
    <xf numFmtId="164" fontId="10" fillId="0" borderId="0" xfId="0" applyNumberFormat="1" applyFont="1"/>
    <xf numFmtId="43" fontId="3" fillId="0" borderId="0" xfId="0" applyNumberFormat="1" applyFont="1"/>
    <xf numFmtId="165" fontId="10" fillId="0" borderId="0" xfId="1" applyNumberFormat="1" applyFont="1" applyFill="1"/>
    <xf numFmtId="167" fontId="10" fillId="0" borderId="0" xfId="1" applyNumberFormat="1" applyFont="1" applyFill="1"/>
    <xf numFmtId="166" fontId="5" fillId="0" borderId="0" xfId="1" applyNumberFormat="1" applyFont="1" applyAlignment="1">
      <alignment horizontal="right" vertical="center"/>
    </xf>
    <xf numFmtId="165" fontId="3" fillId="0" borderId="0" xfId="1" applyNumberFormat="1" applyFont="1" applyFill="1"/>
    <xf numFmtId="10" fontId="10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account\Name\ALL\&#1510;&#1493;&#1493;&#1514;%20&#1513;&#1497;\&#1492;&#1493;&#1510;&#1488;&#1493;&#1514;%20&#1497;&#1513;&#1497;&#1512;&#1493;&#1514;\2023\Q4\&#1512;&#1490;&#1493;&#1500;&#1510;&#1497;&#1492;%20&#1495;&#1491;&#1513;&#1492;\&#1512;&#1493;&#1508;&#1488;&#1497;&#1501;\&#1492;&#1493;&#1510;&#1488;&#1493;&#1514;%20&#1497;&#1513;&#1497;&#1512;&#1493;&#1514;%20V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&#1510;&#1493;&#1493;&#1514;%20&#1513;&#1497;\&#1492;&#1493;&#1510;&#1488;&#1493;&#1514;%20&#1497;&#1513;&#1497;&#1512;&#1493;&#1514;\2024\Q4\&#1512;&#1508;&#1488;&#1497;&#1501;%20&#1490;&#1502;&#1500;%20&#1500;&#1492;&#1513;&#1511;&#1506;&#1492;\&#1505;&#1497;&#1499;&#1493;&#1501;%20&#1492;&#1493;&#1510;&#1488;&#1493;&#1514;%20&#1497;&#1513;&#1497;&#1512;&#1493;&#1514;\31-12-2024\&#1505;&#1497;&#1499;&#1493;&#1501;%20&#1492;&#1493;&#1510;&#1488;&#1493;&#1514;%20&#1497;&#1513;&#1497;&#1512;&#1493;&#1514;%205058%2031-12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השתלמות עובדי מדינה</v>
          </cell>
        </row>
        <row r="4">
          <cell r="D4" t="str">
            <v>קרן השתלמות</v>
          </cell>
        </row>
        <row r="5">
          <cell r="D5">
            <v>45106</v>
          </cell>
        </row>
        <row r="7">
          <cell r="D7" t="str">
            <v>כן לכלול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"/>
      <sheetName val="נספח לאוצר"/>
      <sheetName val="codexAttache"/>
      <sheetName val="הנחות עבודה"/>
      <sheetName val="startSettings"/>
      <sheetName val="CONVERT"/>
      <sheetName val="MASLUL"/>
      <sheetName val="importMASLUL"/>
      <sheetName val="KUPOT"/>
      <sheetName val="מיפוי חברות ומסלולים"/>
      <sheetName val="גיליון3"/>
      <sheetName val="נספח 1"/>
      <sheetName val="נספח 2"/>
      <sheetName val="נספח 3"/>
      <sheetName val="LOG1"/>
      <sheetName val="sumLOG1"/>
      <sheetName val="attache1"/>
      <sheetName val="LOG2"/>
      <sheetName val="sumLOG2"/>
      <sheetName val="attache2"/>
      <sheetName val="LOG3"/>
      <sheetName val="sumLOG3"/>
      <sheetName val="attacheMapping"/>
      <sheetName val="attache3"/>
      <sheetName val="סעיפים לוג"/>
      <sheetName val="funds"/>
      <sheetName val="fundsHUL"/>
      <sheetName val="דוח תנועות FC דנאל"/>
      <sheetName val="sumDanel"/>
      <sheetName val="Atlas_MF"/>
      <sheetName val="sumAtlas"/>
      <sheetName val="מאזן חודש נוכחי"/>
      <sheetName val="מאזן תחילת תקופה"/>
      <sheetName val="sumMazan"/>
      <sheetName val="Manpik"/>
      <sheetName val="קרנות השקעה"/>
      <sheetName val="VALIDATION"/>
      <sheetName val="NAMES"/>
    </sheetNames>
    <sheetDataSet>
      <sheetData sheetId="0">
        <row r="5">
          <cell r="C5" t="str">
            <v>יהב רופאים</v>
          </cell>
        </row>
        <row r="7">
          <cell r="C7">
            <v>45657</v>
          </cell>
        </row>
      </sheetData>
      <sheetData sheetId="1" refreshError="1"/>
      <sheetData sheetId="2" refreshError="1"/>
      <sheetData sheetId="3" refreshError="1"/>
      <sheetData sheetId="4">
        <row r="1">
          <cell r="B1" t="str">
            <v>KupaNoga</v>
          </cell>
          <cell r="J1" t="str">
            <v>מספר אוצר</v>
          </cell>
        </row>
        <row r="2">
          <cell r="B2">
            <v>5058</v>
          </cell>
          <cell r="J2">
            <v>14948</v>
          </cell>
        </row>
        <row r="3">
          <cell r="B3">
            <v>5058</v>
          </cell>
          <cell r="J3">
            <v>14949</v>
          </cell>
        </row>
        <row r="4">
          <cell r="B4">
            <v>5058</v>
          </cell>
          <cell r="J4">
            <v>15203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E492-E671-4722-AF9A-7A452F63513A}">
  <sheetPr codeName="Sheet3">
    <tabColor rgb="FF002060"/>
  </sheetPr>
  <dimension ref="B2:F67"/>
  <sheetViews>
    <sheetView showGridLines="0" rightToLeft="1" topLeftCell="A43" zoomScale="85" zoomScaleNormal="85" workbookViewId="0">
      <selection activeCell="C68" sqref="C68"/>
    </sheetView>
  </sheetViews>
  <sheetFormatPr defaultColWidth="9.125" defaultRowHeight="14.25" x14ac:dyDescent="0.2"/>
  <cols>
    <col min="1" max="1" width="2.75" style="4" customWidth="1"/>
    <col min="2" max="2" width="5.625" style="13" customWidth="1"/>
    <col min="3" max="3" width="77" style="4" customWidth="1"/>
    <col min="4" max="4" width="11.125" style="3" bestFit="1" customWidth="1"/>
    <col min="5" max="16384" width="9.125" style="4"/>
  </cols>
  <sheetData>
    <row r="2" spans="2:6" ht="18" customHeight="1" x14ac:dyDescent="0.25">
      <c r="B2" s="1" t="s">
        <v>102</v>
      </c>
      <c r="C2" s="2"/>
    </row>
    <row r="3" spans="2:6" ht="18" customHeight="1" x14ac:dyDescent="0.25">
      <c r="B3" s="5"/>
    </row>
    <row r="4" spans="2:6" ht="18" customHeight="1" x14ac:dyDescent="0.25">
      <c r="B4" s="6" t="s">
        <v>0</v>
      </c>
      <c r="C4" s="2"/>
      <c r="D4" s="7" t="s">
        <v>1</v>
      </c>
    </row>
    <row r="5" spans="2:6" ht="18" customHeight="1" x14ac:dyDescent="0.25">
      <c r="B5" s="8"/>
      <c r="C5" s="2"/>
      <c r="D5" s="9"/>
    </row>
    <row r="6" spans="2:6" ht="18" customHeight="1" x14ac:dyDescent="0.25">
      <c r="B6" s="10" t="s">
        <v>2</v>
      </c>
      <c r="D6" s="3">
        <f>D9</f>
        <v>0.67735000000000001</v>
      </c>
      <c r="E6" s="68"/>
      <c r="F6" s="69"/>
    </row>
    <row r="7" spans="2:6" ht="18" customHeight="1" x14ac:dyDescent="0.2">
      <c r="B7" s="11" t="s">
        <v>3</v>
      </c>
      <c r="D7" s="12">
        <v>0</v>
      </c>
      <c r="E7" s="68"/>
      <c r="F7" s="69"/>
    </row>
    <row r="8" spans="2:6" ht="18" customHeight="1" x14ac:dyDescent="0.2">
      <c r="C8" s="4" t="s">
        <v>4</v>
      </c>
      <c r="D8" s="14">
        <v>0</v>
      </c>
      <c r="E8" s="68"/>
      <c r="F8" s="69"/>
    </row>
    <row r="9" spans="2:6" ht="18" customHeight="1" x14ac:dyDescent="0.2">
      <c r="C9" s="4" t="s">
        <v>5</v>
      </c>
      <c r="D9" s="14">
        <f>'נספח 2'!D9</f>
        <v>0.67735000000000001</v>
      </c>
      <c r="E9" s="68"/>
      <c r="F9" s="69"/>
    </row>
    <row r="10" spans="2:6" ht="18" customHeight="1" x14ac:dyDescent="0.25">
      <c r="C10" s="15"/>
      <c r="D10" s="14"/>
      <c r="E10" s="68"/>
      <c r="F10" s="69"/>
    </row>
    <row r="11" spans="2:6" ht="18" customHeight="1" x14ac:dyDescent="0.2">
      <c r="B11" s="11" t="s">
        <v>6</v>
      </c>
      <c r="D11" s="12">
        <v>0</v>
      </c>
      <c r="E11" s="68"/>
      <c r="F11" s="69"/>
    </row>
    <row r="12" spans="2:6" ht="18" customHeight="1" x14ac:dyDescent="0.2">
      <c r="C12" s="13" t="s">
        <v>7</v>
      </c>
      <c r="D12" s="14">
        <v>0</v>
      </c>
      <c r="E12" s="68"/>
      <c r="F12" s="69"/>
    </row>
    <row r="13" spans="2:6" ht="18" customHeight="1" x14ac:dyDescent="0.2">
      <c r="C13" s="13" t="s">
        <v>8</v>
      </c>
      <c r="D13" s="14">
        <v>0</v>
      </c>
      <c r="E13" s="68"/>
      <c r="F13" s="69"/>
    </row>
    <row r="14" spans="2:6" ht="18" customHeight="1" x14ac:dyDescent="0.2">
      <c r="C14" s="13"/>
      <c r="D14" s="14"/>
      <c r="E14" s="68"/>
      <c r="F14" s="69"/>
    </row>
    <row r="15" spans="2:6" ht="18" customHeight="1" x14ac:dyDescent="0.2">
      <c r="B15" s="11" t="s">
        <v>9</v>
      </c>
      <c r="D15" s="12">
        <v>0</v>
      </c>
      <c r="E15" s="68"/>
      <c r="F15" s="69"/>
    </row>
    <row r="16" spans="2:6" ht="18" customHeight="1" x14ac:dyDescent="0.2">
      <c r="C16" s="13" t="s">
        <v>10</v>
      </c>
      <c r="D16" s="14">
        <v>0</v>
      </c>
      <c r="E16" s="68"/>
      <c r="F16" s="69"/>
    </row>
    <row r="17" spans="2:6" ht="18" customHeight="1" x14ac:dyDescent="0.2">
      <c r="C17" s="13" t="s">
        <v>11</v>
      </c>
      <c r="D17" s="3">
        <v>0</v>
      </c>
      <c r="E17" s="68"/>
      <c r="F17" s="69"/>
    </row>
    <row r="18" spans="2:6" ht="18" customHeight="1" x14ac:dyDescent="0.2">
      <c r="E18" s="68"/>
      <c r="F18" s="69"/>
    </row>
    <row r="19" spans="2:6" ht="18" customHeight="1" x14ac:dyDescent="0.2">
      <c r="B19" s="11" t="s">
        <v>12</v>
      </c>
      <c r="D19" s="3">
        <v>0</v>
      </c>
      <c r="E19" s="68"/>
      <c r="F19" s="69"/>
    </row>
    <row r="20" spans="2:6" ht="18" customHeight="1" x14ac:dyDescent="0.2">
      <c r="B20" s="11"/>
      <c r="E20" s="68"/>
      <c r="F20" s="69"/>
    </row>
    <row r="21" spans="2:6" ht="18" customHeight="1" x14ac:dyDescent="0.2">
      <c r="B21" s="11" t="s">
        <v>13</v>
      </c>
      <c r="D21" s="3">
        <v>0</v>
      </c>
      <c r="E21" s="68"/>
      <c r="F21" s="69"/>
    </row>
    <row r="22" spans="2:6" ht="18" customHeight="1" x14ac:dyDescent="0.2">
      <c r="B22" s="11"/>
      <c r="E22" s="68"/>
      <c r="F22" s="69"/>
    </row>
    <row r="23" spans="2:6" ht="18" customHeight="1" x14ac:dyDescent="0.2">
      <c r="B23" s="11" t="s">
        <v>14</v>
      </c>
      <c r="D23" s="3">
        <v>0</v>
      </c>
      <c r="E23" s="68"/>
      <c r="F23" s="69"/>
    </row>
    <row r="24" spans="2:6" ht="18" customHeight="1" x14ac:dyDescent="0.2">
      <c r="B24" s="11"/>
      <c r="E24" s="68"/>
      <c r="F24" s="69"/>
    </row>
    <row r="25" spans="2:6" ht="18" customHeight="1" x14ac:dyDescent="0.2">
      <c r="B25" s="11" t="s">
        <v>15</v>
      </c>
      <c r="D25" s="3">
        <f>D8+D9+D12+D13+D16+D17+D19+D21+D23</f>
        <v>0.67735000000000001</v>
      </c>
      <c r="E25" s="68"/>
      <c r="F25" s="69"/>
    </row>
    <row r="26" spans="2:6" ht="18" customHeight="1" x14ac:dyDescent="0.2">
      <c r="B26" s="11"/>
      <c r="E26" s="68"/>
      <c r="F26" s="69"/>
    </row>
    <row r="27" spans="2:6" ht="18" customHeight="1" x14ac:dyDescent="0.2">
      <c r="B27" s="11" t="s">
        <v>16</v>
      </c>
      <c r="D27" s="3">
        <f>AVERAGE(D28:D29)</f>
        <v>1373.0369674999999</v>
      </c>
      <c r="E27" s="68"/>
      <c r="F27" s="69"/>
    </row>
    <row r="28" spans="2:6" ht="18" customHeight="1" x14ac:dyDescent="0.2">
      <c r="C28" s="4" t="s">
        <v>17</v>
      </c>
      <c r="D28" s="3">
        <v>1673.7256299999999</v>
      </c>
      <c r="E28" s="68"/>
      <c r="F28" s="69"/>
    </row>
    <row r="29" spans="2:6" ht="18" customHeight="1" x14ac:dyDescent="0.2">
      <c r="C29" s="4" t="s">
        <v>104</v>
      </c>
      <c r="D29" s="3">
        <f>'15203'!D29+'14949'!D29+'14948'!D29</f>
        <v>1072.348305</v>
      </c>
      <c r="E29" s="68"/>
      <c r="F29" s="69"/>
    </row>
    <row r="30" spans="2:6" ht="18" customHeight="1" x14ac:dyDescent="0.2">
      <c r="E30" s="68"/>
      <c r="F30" s="69"/>
    </row>
    <row r="31" spans="2:6" ht="18" customHeight="1" x14ac:dyDescent="0.2">
      <c r="B31" s="11" t="s">
        <v>18</v>
      </c>
      <c r="D31" s="16">
        <f>IFERROR(D25/D27,0)</f>
        <v>4.9332247858796269E-4</v>
      </c>
      <c r="E31" s="68"/>
      <c r="F31" s="69"/>
    </row>
    <row r="32" spans="2:6" ht="18" customHeight="1" x14ac:dyDescent="0.2">
      <c r="B32" s="11"/>
      <c r="E32" s="68"/>
      <c r="F32" s="69"/>
    </row>
    <row r="33" spans="2:6" ht="18" customHeight="1" x14ac:dyDescent="0.25">
      <c r="B33" s="8" t="s">
        <v>19</v>
      </c>
      <c r="E33" s="68"/>
      <c r="F33" s="69"/>
    </row>
    <row r="34" spans="2:6" ht="18" customHeight="1" x14ac:dyDescent="0.2">
      <c r="B34" s="11" t="s">
        <v>20</v>
      </c>
      <c r="D34" s="3">
        <v>0</v>
      </c>
      <c r="E34" s="68"/>
      <c r="F34" s="69"/>
    </row>
    <row r="35" spans="2:6" ht="18" customHeight="1" x14ac:dyDescent="0.2">
      <c r="B35" s="11"/>
      <c r="E35" s="68"/>
      <c r="F35" s="69"/>
    </row>
    <row r="36" spans="2:6" ht="18" customHeight="1" x14ac:dyDescent="0.25">
      <c r="B36" s="17" t="s">
        <v>19</v>
      </c>
      <c r="E36" s="68"/>
      <c r="F36" s="69"/>
    </row>
    <row r="37" spans="2:6" ht="18" customHeight="1" x14ac:dyDescent="0.2">
      <c r="B37" s="11" t="s">
        <v>21</v>
      </c>
      <c r="D37" s="73">
        <f>SUM(D38:D50)</f>
        <v>0.13129384599999991</v>
      </c>
      <c r="E37" s="68"/>
      <c r="F37" s="69"/>
    </row>
    <row r="38" spans="2:6" ht="18" customHeight="1" x14ac:dyDescent="0.2">
      <c r="C38" s="11" t="s">
        <v>22</v>
      </c>
      <c r="D38" s="3">
        <v>0</v>
      </c>
      <c r="E38" s="68"/>
      <c r="F38" s="69"/>
    </row>
    <row r="39" spans="2:6" ht="18" customHeight="1" x14ac:dyDescent="0.2">
      <c r="C39" s="11" t="s">
        <v>23</v>
      </c>
      <c r="D39" s="3">
        <v>0</v>
      </c>
      <c r="E39" s="68"/>
      <c r="F39" s="69"/>
    </row>
    <row r="40" spans="2:6" ht="18" customHeight="1" x14ac:dyDescent="0.2">
      <c r="C40" s="11" t="s">
        <v>24</v>
      </c>
      <c r="D40" s="3">
        <v>0</v>
      </c>
      <c r="E40" s="68"/>
      <c r="F40" s="69"/>
    </row>
    <row r="41" spans="2:6" ht="18" customHeight="1" x14ac:dyDescent="0.2">
      <c r="C41" s="11" t="s">
        <v>25</v>
      </c>
      <c r="D41" s="3">
        <v>0</v>
      </c>
      <c r="E41" s="68"/>
      <c r="F41" s="69"/>
    </row>
    <row r="42" spans="2:6" ht="18" customHeight="1" x14ac:dyDescent="0.2">
      <c r="C42" s="11" t="s">
        <v>26</v>
      </c>
      <c r="D42" s="3">
        <v>0.1222884369999999</v>
      </c>
      <c r="E42" s="68"/>
      <c r="F42" s="69"/>
    </row>
    <row r="43" spans="2:6" ht="18" customHeight="1" x14ac:dyDescent="0.2">
      <c r="C43" s="11" t="s">
        <v>27</v>
      </c>
      <c r="E43" s="68"/>
      <c r="F43" s="69"/>
    </row>
    <row r="44" spans="2:6" ht="18" customHeight="1" x14ac:dyDescent="0.2">
      <c r="C44" s="11" t="s">
        <v>28</v>
      </c>
      <c r="D44" s="3">
        <v>9.0054090000000024E-3</v>
      </c>
      <c r="E44" s="68"/>
      <c r="F44" s="69"/>
    </row>
    <row r="45" spans="2:6" ht="18" customHeight="1" x14ac:dyDescent="0.2">
      <c r="C45" s="11" t="s">
        <v>29</v>
      </c>
      <c r="E45" s="68"/>
      <c r="F45" s="69"/>
    </row>
    <row r="46" spans="2:6" ht="18" customHeight="1" x14ac:dyDescent="0.2">
      <c r="C46" s="4" t="s">
        <v>30</v>
      </c>
      <c r="D46" s="3">
        <v>0</v>
      </c>
      <c r="E46" s="68"/>
      <c r="F46" s="69"/>
    </row>
    <row r="47" spans="2:6" ht="18" customHeight="1" x14ac:dyDescent="0.2">
      <c r="C47" s="4" t="s">
        <v>31</v>
      </c>
      <c r="E47" s="68"/>
      <c r="F47" s="69"/>
    </row>
    <row r="48" spans="2:6" ht="18" customHeight="1" x14ac:dyDescent="0.2">
      <c r="C48" s="4" t="s">
        <v>32</v>
      </c>
      <c r="D48" s="3">
        <v>0</v>
      </c>
      <c r="E48" s="68"/>
      <c r="F48" s="69"/>
    </row>
    <row r="49" spans="2:6" ht="18" customHeight="1" x14ac:dyDescent="0.2">
      <c r="C49" s="4" t="s">
        <v>31</v>
      </c>
      <c r="E49" s="68"/>
      <c r="F49" s="69"/>
    </row>
    <row r="50" spans="2:6" ht="18" customHeight="1" x14ac:dyDescent="0.2">
      <c r="C50" s="4" t="s">
        <v>33</v>
      </c>
      <c r="D50" s="3">
        <v>0</v>
      </c>
      <c r="E50" s="68"/>
      <c r="F50" s="69"/>
    </row>
    <row r="51" spans="2:6" ht="18" customHeight="1" x14ac:dyDescent="0.2">
      <c r="E51" s="68"/>
      <c r="F51" s="69"/>
    </row>
    <row r="52" spans="2:6" ht="18" customHeight="1" x14ac:dyDescent="0.2">
      <c r="B52" s="11" t="s">
        <v>34</v>
      </c>
      <c r="D52" s="16">
        <f>SUM(D38:D50)/D29</f>
        <v>1.2243582182003813E-4</v>
      </c>
      <c r="E52" s="68"/>
      <c r="F52" s="69"/>
    </row>
    <row r="53" spans="2:6" ht="18" customHeight="1" x14ac:dyDescent="0.2">
      <c r="B53" s="11" t="s">
        <v>35</v>
      </c>
      <c r="D53" s="16"/>
      <c r="E53" s="68"/>
      <c r="F53" s="69"/>
    </row>
    <row r="54" spans="2:6" ht="18" customHeight="1" x14ac:dyDescent="0.2">
      <c r="B54" s="11" t="s">
        <v>36</v>
      </c>
      <c r="D54" s="16"/>
      <c r="E54" s="68"/>
      <c r="F54" s="69"/>
    </row>
    <row r="55" spans="2:6" ht="18" customHeight="1" x14ac:dyDescent="0.2">
      <c r="B55" s="11"/>
      <c r="E55" s="68"/>
      <c r="F55" s="69"/>
    </row>
    <row r="56" spans="2:6" ht="18" customHeight="1" x14ac:dyDescent="0.2">
      <c r="B56" s="11" t="s">
        <v>37</v>
      </c>
      <c r="D56" s="3">
        <v>0</v>
      </c>
      <c r="E56" s="68"/>
      <c r="F56" s="69"/>
    </row>
    <row r="57" spans="2:6" ht="18" customHeight="1" x14ac:dyDescent="0.2">
      <c r="B57" s="11" t="s">
        <v>38</v>
      </c>
      <c r="D57" s="16">
        <f>IFERROR((SUM(D38:D50)-D56)/D29,0)</f>
        <v>1.2243582182003813E-4</v>
      </c>
      <c r="E57" s="68"/>
      <c r="F57" s="69"/>
    </row>
    <row r="58" spans="2:6" ht="18" customHeight="1" x14ac:dyDescent="0.2">
      <c r="B58" s="11"/>
      <c r="E58" s="68"/>
      <c r="F58" s="69"/>
    </row>
    <row r="59" spans="2:6" ht="18" customHeight="1" x14ac:dyDescent="0.25">
      <c r="B59" s="17" t="s">
        <v>39</v>
      </c>
      <c r="E59" s="68"/>
      <c r="F59" s="69"/>
    </row>
    <row r="60" spans="2:6" ht="18" customHeight="1" x14ac:dyDescent="0.2">
      <c r="B60" s="11" t="s">
        <v>40</v>
      </c>
      <c r="D60" s="3">
        <f>D25+SUM(D38:D50)-D56</f>
        <v>0.80864384599999994</v>
      </c>
      <c r="E60" s="68"/>
      <c r="F60" s="69"/>
    </row>
    <row r="61" spans="2:6" ht="18" customHeight="1" x14ac:dyDescent="0.2">
      <c r="B61" s="11"/>
      <c r="E61" s="68"/>
      <c r="F61" s="69"/>
    </row>
    <row r="62" spans="2:6" ht="18" customHeight="1" x14ac:dyDescent="0.2">
      <c r="B62" s="11" t="s">
        <v>41</v>
      </c>
      <c r="D62" s="16">
        <f>IFERROR(D60/D27,0)</f>
        <v>5.8894542910404191E-4</v>
      </c>
      <c r="E62" s="68"/>
      <c r="F62" s="69"/>
    </row>
    <row r="63" spans="2:6" ht="18" customHeight="1" x14ac:dyDescent="0.2">
      <c r="B63" s="11"/>
      <c r="E63" s="68"/>
      <c r="F63" s="69"/>
    </row>
    <row r="64" spans="2:6" ht="18" customHeight="1" x14ac:dyDescent="0.25">
      <c r="B64" s="17" t="s">
        <v>42</v>
      </c>
      <c r="E64" s="68"/>
      <c r="F64" s="69"/>
    </row>
    <row r="65" spans="2:6" ht="18" customHeight="1" x14ac:dyDescent="0.2">
      <c r="B65" s="11" t="s">
        <v>43</v>
      </c>
      <c r="D65" s="16"/>
      <c r="E65" s="68"/>
      <c r="F65" s="69"/>
    </row>
    <row r="66" spans="2:6" ht="18" customHeight="1" x14ac:dyDescent="0.2">
      <c r="B66" s="11" t="s">
        <v>44</v>
      </c>
      <c r="D66" s="16"/>
      <c r="E66" s="68"/>
      <c r="F66" s="69"/>
    </row>
    <row r="67" spans="2:6" ht="18" customHeight="1" x14ac:dyDescent="0.2">
      <c r="B67" s="11" t="s">
        <v>45</v>
      </c>
      <c r="D67" s="16"/>
      <c r="E67" s="68"/>
      <c r="F67" s="6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5391-00E4-40A6-BB8D-07A2D4E3C482}">
  <sheetPr codeName="Sheet4">
    <tabColor rgb="FF002060"/>
  </sheetPr>
  <dimension ref="B1:D34"/>
  <sheetViews>
    <sheetView showGridLines="0" rightToLeft="1" workbookViewId="0">
      <selection activeCell="C15" sqref="C15"/>
    </sheetView>
  </sheetViews>
  <sheetFormatPr defaultColWidth="9" defaultRowHeight="15" x14ac:dyDescent="0.2"/>
  <cols>
    <col min="1" max="1" width="2.75" style="28" customWidth="1"/>
    <col min="2" max="2" width="5.625" style="25" customWidth="1"/>
    <col min="3" max="3" width="58" style="42" bestFit="1" customWidth="1"/>
    <col min="4" max="4" width="8.5" style="40" bestFit="1" customWidth="1"/>
    <col min="5" max="16384" width="9" style="28"/>
  </cols>
  <sheetData>
    <row r="1" spans="2:4" s="20" customFormat="1" ht="18" x14ac:dyDescent="0.25">
      <c r="B1" s="18"/>
      <c r="C1" s="18"/>
      <c r="D1" s="19"/>
    </row>
    <row r="2" spans="2:4" s="20" customFormat="1" ht="18" x14ac:dyDescent="0.25">
      <c r="B2" s="21" t="s">
        <v>46</v>
      </c>
      <c r="C2" s="18"/>
      <c r="D2" s="19"/>
    </row>
    <row r="3" spans="2:4" s="20" customFormat="1" ht="18" x14ac:dyDescent="0.25">
      <c r="B3" s="18"/>
      <c r="C3" s="22"/>
      <c r="D3" s="23"/>
    </row>
    <row r="4" spans="2:4" s="20" customFormat="1" ht="18" x14ac:dyDescent="0.25">
      <c r="B4" s="24" t="s">
        <v>102</v>
      </c>
      <c r="C4" s="22"/>
      <c r="D4" s="23"/>
    </row>
    <row r="5" spans="2:4" x14ac:dyDescent="0.2">
      <c r="C5" s="26"/>
      <c r="D5" s="27"/>
    </row>
    <row r="6" spans="2:4" ht="15.75" x14ac:dyDescent="0.25">
      <c r="B6" s="29"/>
      <c r="C6" s="30" t="s">
        <v>47</v>
      </c>
      <c r="D6" s="31"/>
    </row>
    <row r="7" spans="2:4" ht="15.75" x14ac:dyDescent="0.25">
      <c r="B7" s="29"/>
      <c r="C7" s="32" t="s">
        <v>48</v>
      </c>
      <c r="D7" s="33" t="s">
        <v>1</v>
      </c>
    </row>
    <row r="8" spans="2:4" ht="15.75" x14ac:dyDescent="0.25">
      <c r="B8" s="34"/>
      <c r="C8" s="32" t="s">
        <v>49</v>
      </c>
      <c r="D8" s="35"/>
    </row>
    <row r="9" spans="2:4" x14ac:dyDescent="0.2">
      <c r="B9" s="34"/>
      <c r="C9" s="42" t="s">
        <v>103</v>
      </c>
      <c r="D9" s="35">
        <f>'14948'!D9+'14949'!D9+'15203'!D9</f>
        <v>0.67735000000000001</v>
      </c>
    </row>
    <row r="10" spans="2:4" ht="15.75" x14ac:dyDescent="0.25">
      <c r="B10" s="34"/>
      <c r="C10" s="29" t="s">
        <v>50</v>
      </c>
      <c r="D10" s="36">
        <f>D9</f>
        <v>0.67735000000000001</v>
      </c>
    </row>
    <row r="11" spans="2:4" ht="15.75" x14ac:dyDescent="0.25">
      <c r="B11" s="34"/>
      <c r="C11" s="30"/>
      <c r="D11" s="35"/>
    </row>
    <row r="12" spans="2:4" ht="15.75" x14ac:dyDescent="0.25">
      <c r="B12" s="34"/>
      <c r="C12" s="30" t="s">
        <v>51</v>
      </c>
      <c r="D12" s="36"/>
    </row>
    <row r="13" spans="2:4" ht="15.75" x14ac:dyDescent="0.25">
      <c r="B13" s="34"/>
      <c r="C13" s="32" t="s">
        <v>48</v>
      </c>
      <c r="D13" s="35"/>
    </row>
    <row r="14" spans="2:4" ht="15.75" x14ac:dyDescent="0.25">
      <c r="B14" s="34"/>
      <c r="C14" s="32" t="s">
        <v>49</v>
      </c>
      <c r="D14" s="35"/>
    </row>
    <row r="15" spans="2:4" ht="15.75" x14ac:dyDescent="0.25">
      <c r="B15" s="34"/>
      <c r="C15" s="29" t="s">
        <v>52</v>
      </c>
      <c r="D15" s="36">
        <v>0</v>
      </c>
    </row>
    <row r="16" spans="2:4" ht="15.75" x14ac:dyDescent="0.25">
      <c r="C16" s="32"/>
      <c r="D16" s="37"/>
    </row>
    <row r="17" spans="3:4" ht="15.75" x14ac:dyDescent="0.25">
      <c r="C17" s="32" t="s">
        <v>53</v>
      </c>
      <c r="D17" s="38"/>
    </row>
    <row r="18" spans="3:4" ht="15.75" x14ac:dyDescent="0.25">
      <c r="C18" s="39" t="s">
        <v>54</v>
      </c>
      <c r="D18" s="36">
        <v>0</v>
      </c>
    </row>
    <row r="19" spans="3:4" ht="15.75" x14ac:dyDescent="0.25">
      <c r="C19" s="39"/>
      <c r="D19" s="36"/>
    </row>
    <row r="20" spans="3:4" ht="15.75" x14ac:dyDescent="0.25">
      <c r="C20" s="32" t="s">
        <v>55</v>
      </c>
      <c r="D20" s="38"/>
    </row>
    <row r="21" spans="3:4" ht="15.75" x14ac:dyDescent="0.25">
      <c r="C21" s="39" t="s">
        <v>56</v>
      </c>
      <c r="D21" s="36">
        <v>0</v>
      </c>
    </row>
    <row r="22" spans="3:4" ht="15.75" x14ac:dyDescent="0.25">
      <c r="C22" s="32"/>
      <c r="D22" s="36"/>
    </row>
    <row r="23" spans="3:4" ht="15.75" x14ac:dyDescent="0.25">
      <c r="C23" s="32" t="s">
        <v>57</v>
      </c>
      <c r="D23" s="37">
        <v>0</v>
      </c>
    </row>
    <row r="24" spans="3:4" ht="15.75" x14ac:dyDescent="0.25">
      <c r="C24" s="32"/>
    </row>
    <row r="25" spans="3:4" ht="15.75" x14ac:dyDescent="0.25">
      <c r="C25" s="32" t="s">
        <v>58</v>
      </c>
      <c r="D25" s="36"/>
    </row>
    <row r="26" spans="3:4" ht="15.75" x14ac:dyDescent="0.25">
      <c r="C26" s="41" t="s">
        <v>59</v>
      </c>
      <c r="D26" s="36">
        <v>0</v>
      </c>
    </row>
    <row r="27" spans="3:4" ht="15.75" x14ac:dyDescent="0.25">
      <c r="C27" s="30"/>
      <c r="D27" s="38"/>
    </row>
    <row r="28" spans="3:4" ht="15.75" x14ac:dyDescent="0.25">
      <c r="C28" s="32" t="s">
        <v>60</v>
      </c>
    </row>
    <row r="29" spans="3:4" ht="15.75" x14ac:dyDescent="0.25">
      <c r="C29" s="41" t="s">
        <v>61</v>
      </c>
      <c r="D29" s="36">
        <v>0</v>
      </c>
    </row>
    <row r="31" spans="3:4" ht="15.75" x14ac:dyDescent="0.25">
      <c r="C31" s="32" t="s">
        <v>62</v>
      </c>
      <c r="D31" s="38"/>
    </row>
    <row r="32" spans="3:4" ht="15.75" x14ac:dyDescent="0.25">
      <c r="C32" s="41" t="s">
        <v>63</v>
      </c>
      <c r="D32" s="36">
        <v>0</v>
      </c>
    </row>
    <row r="34" spans="3:4" ht="15.75" x14ac:dyDescent="0.25">
      <c r="C34" s="30" t="s">
        <v>64</v>
      </c>
      <c r="D34" s="38">
        <f>D10</f>
        <v>0.67735000000000001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CE23-F4C3-43D2-AD70-55649A4A6499}">
  <sheetPr codeName="Sheet5">
    <tabColor rgb="FF002060"/>
  </sheetPr>
  <dimension ref="A1:D51"/>
  <sheetViews>
    <sheetView showGridLines="0" rightToLeft="1" zoomScaleNormal="100" workbookViewId="0">
      <selection activeCell="C32" sqref="C32"/>
    </sheetView>
  </sheetViews>
  <sheetFormatPr defaultColWidth="9" defaultRowHeight="15" x14ac:dyDescent="0.2"/>
  <cols>
    <col min="1" max="1" width="4.625" style="25" customWidth="1"/>
    <col min="2" max="2" width="71.5" style="28" bestFit="1" customWidth="1"/>
    <col min="3" max="3" width="9.125" style="40" bestFit="1" customWidth="1"/>
    <col min="4" max="4" width="9" style="40"/>
    <col min="5" max="16384" width="9" style="28"/>
  </cols>
  <sheetData>
    <row r="1" spans="1:4" s="20" customFormat="1" ht="18" x14ac:dyDescent="0.25">
      <c r="A1" s="43"/>
      <c r="C1" s="19"/>
      <c r="D1" s="19"/>
    </row>
    <row r="2" spans="1:4" s="20" customFormat="1" ht="18" x14ac:dyDescent="0.25">
      <c r="A2" s="43"/>
      <c r="B2" s="44" t="s">
        <v>65</v>
      </c>
      <c r="C2" s="19"/>
      <c r="D2" s="19"/>
    </row>
    <row r="3" spans="1:4" s="20" customFormat="1" ht="18" x14ac:dyDescent="0.25">
      <c r="A3" s="43"/>
      <c r="B3" s="22"/>
      <c r="C3" s="19"/>
      <c r="D3" s="19"/>
    </row>
    <row r="4" spans="1:4" s="20" customFormat="1" ht="18" x14ac:dyDescent="0.25">
      <c r="A4" s="43"/>
      <c r="B4" s="45" t="s">
        <v>102</v>
      </c>
      <c r="C4" s="19"/>
      <c r="D4" s="19"/>
    </row>
    <row r="6" spans="1:4" ht="15.75" x14ac:dyDescent="0.25">
      <c r="B6" s="32" t="s">
        <v>66</v>
      </c>
      <c r="C6" s="33" t="s">
        <v>1</v>
      </c>
    </row>
    <row r="7" spans="1:4" x14ac:dyDescent="0.2">
      <c r="B7" s="46" t="s">
        <v>66</v>
      </c>
      <c r="C7" s="47">
        <v>0</v>
      </c>
    </row>
    <row r="8" spans="1:4" ht="15.75" x14ac:dyDescent="0.25">
      <c r="B8" s="39" t="s">
        <v>67</v>
      </c>
      <c r="C8" s="48">
        <v>0</v>
      </c>
    </row>
    <row r="9" spans="1:4" ht="15.75" x14ac:dyDescent="0.25">
      <c r="B9" s="32"/>
      <c r="C9" s="48"/>
    </row>
    <row r="10" spans="1:4" ht="15.75" x14ac:dyDescent="0.25">
      <c r="B10" s="32" t="s">
        <v>68</v>
      </c>
      <c r="C10" s="48"/>
    </row>
    <row r="11" spans="1:4" ht="15.75" x14ac:dyDescent="0.2">
      <c r="B11" s="49" t="s">
        <v>69</v>
      </c>
      <c r="C11" s="48">
        <v>0</v>
      </c>
    </row>
    <row r="12" spans="1:4" ht="15.75" x14ac:dyDescent="0.2">
      <c r="B12" s="50"/>
      <c r="C12" s="47"/>
    </row>
    <row r="13" spans="1:4" ht="15.75" x14ac:dyDescent="0.25">
      <c r="B13" s="32" t="s">
        <v>70</v>
      </c>
      <c r="C13" s="47"/>
    </row>
    <row r="14" spans="1:4" ht="15.75" x14ac:dyDescent="0.2">
      <c r="B14" s="49" t="s">
        <v>71</v>
      </c>
      <c r="C14" s="48">
        <v>0</v>
      </c>
    </row>
    <row r="15" spans="1:4" ht="15.75" x14ac:dyDescent="0.25">
      <c r="B15" s="32"/>
      <c r="C15" s="48"/>
    </row>
    <row r="16" spans="1:4" ht="15.75" x14ac:dyDescent="0.25">
      <c r="B16" s="32" t="s">
        <v>72</v>
      </c>
      <c r="C16" s="47"/>
    </row>
    <row r="17" spans="2:3" ht="15.75" x14ac:dyDescent="0.2">
      <c r="B17" s="49" t="s">
        <v>73</v>
      </c>
      <c r="C17" s="48">
        <v>0</v>
      </c>
    </row>
    <row r="18" spans="2:3" x14ac:dyDescent="0.2">
      <c r="B18" s="46"/>
      <c r="C18" s="47"/>
    </row>
    <row r="19" spans="2:3" ht="15.75" x14ac:dyDescent="0.25">
      <c r="B19" s="32" t="s">
        <v>74</v>
      </c>
      <c r="C19" s="47"/>
    </row>
    <row r="20" spans="2:3" ht="15.75" x14ac:dyDescent="0.25">
      <c r="B20" s="32" t="s">
        <v>75</v>
      </c>
      <c r="C20" s="48"/>
    </row>
    <row r="21" spans="2:3" x14ac:dyDescent="0.2">
      <c r="B21" s="46" t="s">
        <v>76</v>
      </c>
      <c r="C21" s="47">
        <v>2.5903947999999993E-2</v>
      </c>
    </row>
    <row r="22" spans="2:3" x14ac:dyDescent="0.2">
      <c r="B22" s="46" t="s">
        <v>77</v>
      </c>
      <c r="C22" s="47">
        <v>1.635942499999999E-2</v>
      </c>
    </row>
    <row r="23" spans="2:3" x14ac:dyDescent="0.2">
      <c r="B23" s="46" t="s">
        <v>78</v>
      </c>
      <c r="C23" s="47">
        <v>1.3127599999999999E-4</v>
      </c>
    </row>
    <row r="24" spans="2:3" x14ac:dyDescent="0.2">
      <c r="B24" s="46" t="s">
        <v>79</v>
      </c>
      <c r="C24" s="47">
        <v>7.9893787999999924E-2</v>
      </c>
    </row>
    <row r="25" spans="2:3" ht="15.75" x14ac:dyDescent="0.25">
      <c r="B25" s="39" t="s">
        <v>80</v>
      </c>
      <c r="C25" s="48">
        <v>0.1222884369999999</v>
      </c>
    </row>
    <row r="26" spans="2:3" ht="15.75" x14ac:dyDescent="0.25">
      <c r="B26" s="32"/>
      <c r="C26" s="48"/>
    </row>
    <row r="27" spans="2:3" ht="15.75" x14ac:dyDescent="0.25">
      <c r="B27" s="32" t="s">
        <v>81</v>
      </c>
      <c r="C27" s="48"/>
    </row>
    <row r="28" spans="2:3" ht="15.75" x14ac:dyDescent="0.25">
      <c r="B28" s="32" t="s">
        <v>82</v>
      </c>
      <c r="C28" s="48"/>
    </row>
    <row r="29" spans="2:3" x14ac:dyDescent="0.2">
      <c r="B29" s="46" t="s">
        <v>78</v>
      </c>
      <c r="C29" s="47">
        <v>9.0054090000000024E-3</v>
      </c>
    </row>
    <row r="30" spans="2:3" x14ac:dyDescent="0.2">
      <c r="B30" s="46" t="s">
        <v>79</v>
      </c>
      <c r="C30" s="47">
        <v>0</v>
      </c>
    </row>
    <row r="31" spans="2:3" x14ac:dyDescent="0.2">
      <c r="B31" s="46" t="s">
        <v>76</v>
      </c>
      <c r="C31" s="47">
        <v>0</v>
      </c>
    </row>
    <row r="32" spans="2:3" ht="15.75" x14ac:dyDescent="0.25">
      <c r="B32" s="39" t="s">
        <v>83</v>
      </c>
      <c r="C32" s="36">
        <f>C29</f>
        <v>9.0054090000000024E-3</v>
      </c>
    </row>
    <row r="33" spans="2:3" ht="15.75" x14ac:dyDescent="0.2">
      <c r="B33" s="49"/>
      <c r="C33" s="48"/>
    </row>
    <row r="34" spans="2:3" ht="15.75" x14ac:dyDescent="0.25">
      <c r="B34" s="32" t="s">
        <v>84</v>
      </c>
      <c r="C34" s="51"/>
    </row>
    <row r="35" spans="2:3" ht="15.75" x14ac:dyDescent="0.25">
      <c r="B35" s="32" t="s">
        <v>85</v>
      </c>
      <c r="C35" s="47"/>
    </row>
    <row r="36" spans="2:3" ht="15.75" x14ac:dyDescent="0.25">
      <c r="B36" s="32" t="s">
        <v>86</v>
      </c>
      <c r="C36" s="48"/>
    </row>
    <row r="37" spans="2:3" x14ac:dyDescent="0.2">
      <c r="B37" s="46" t="s">
        <v>87</v>
      </c>
      <c r="C37" s="47" t="s">
        <v>88</v>
      </c>
    </row>
    <row r="38" spans="2:3" ht="15.75" x14ac:dyDescent="0.2">
      <c r="B38" s="49" t="s">
        <v>89</v>
      </c>
      <c r="C38" s="52">
        <v>0</v>
      </c>
    </row>
    <row r="39" spans="2:3" ht="15.75" x14ac:dyDescent="0.25">
      <c r="B39" s="32"/>
      <c r="C39" s="47"/>
    </row>
    <row r="40" spans="2:3" ht="15.75" x14ac:dyDescent="0.25">
      <c r="B40" s="32" t="s">
        <v>90</v>
      </c>
      <c r="C40" s="36"/>
    </row>
    <row r="41" spans="2:3" ht="15.75" x14ac:dyDescent="0.25">
      <c r="B41" s="32" t="s">
        <v>91</v>
      </c>
    </row>
    <row r="42" spans="2:3" ht="15.75" x14ac:dyDescent="0.2">
      <c r="B42" s="49" t="s">
        <v>92</v>
      </c>
      <c r="C42" s="48">
        <v>0</v>
      </c>
    </row>
    <row r="43" spans="2:3" ht="15.75" x14ac:dyDescent="0.25">
      <c r="B43" s="39"/>
      <c r="C43" s="36"/>
    </row>
    <row r="44" spans="2:3" ht="15.75" x14ac:dyDescent="0.25">
      <c r="B44" s="32" t="s">
        <v>93</v>
      </c>
    </row>
    <row r="45" spans="2:3" ht="15.75" x14ac:dyDescent="0.2">
      <c r="B45" s="49" t="s">
        <v>94</v>
      </c>
      <c r="C45" s="48">
        <v>0</v>
      </c>
    </row>
    <row r="47" spans="2:3" ht="15.75" x14ac:dyDescent="0.2">
      <c r="B47" s="50" t="s">
        <v>95</v>
      </c>
      <c r="C47" s="72">
        <f>C25+C32</f>
        <v>0.13129384599999991</v>
      </c>
    </row>
    <row r="48" spans="2:3" ht="15.75" x14ac:dyDescent="0.25">
      <c r="B48" s="32" t="s">
        <v>96</v>
      </c>
    </row>
    <row r="49" spans="2:3" ht="15.75" x14ac:dyDescent="0.25">
      <c r="B49" s="39" t="s">
        <v>97</v>
      </c>
      <c r="C49" s="36">
        <v>0</v>
      </c>
    </row>
    <row r="51" spans="2:3" ht="15.75" x14ac:dyDescent="0.2">
      <c r="B51" s="50" t="s">
        <v>98</v>
      </c>
      <c r="C51" s="51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6CC40-1C56-499F-8938-290184E4C033}">
  <dimension ref="B1:G68"/>
  <sheetViews>
    <sheetView showGridLines="0" rightToLeft="1" topLeftCell="A46" workbookViewId="0">
      <selection activeCell="D54" sqref="D54"/>
    </sheetView>
  </sheetViews>
  <sheetFormatPr defaultColWidth="9.125" defaultRowHeight="15" x14ac:dyDescent="0.2"/>
  <cols>
    <col min="1" max="1" width="2.75" style="28" customWidth="1"/>
    <col min="2" max="2" width="5.625" style="66" customWidth="1"/>
    <col min="3" max="3" width="90.625" style="28" customWidth="1"/>
    <col min="4" max="4" width="18.25" style="63" bestFit="1" customWidth="1"/>
    <col min="5" max="16384" width="9.125" style="28"/>
  </cols>
  <sheetData>
    <row r="1" spans="2:7" s="20" customFormat="1" ht="18" x14ac:dyDescent="0.25">
      <c r="B1" s="53"/>
      <c r="D1" s="54"/>
    </row>
    <row r="2" spans="2:7" s="20" customFormat="1" ht="18" customHeight="1" x14ac:dyDescent="0.25">
      <c r="B2" s="55" t="s">
        <v>99</v>
      </c>
      <c r="C2" s="56"/>
      <c r="D2" s="54"/>
    </row>
    <row r="3" spans="2:7" s="20" customFormat="1" ht="18" customHeight="1" x14ac:dyDescent="0.25">
      <c r="B3" s="53"/>
      <c r="D3" s="54"/>
    </row>
    <row r="4" spans="2:7" s="20" customFormat="1" ht="18" customHeight="1" x14ac:dyDescent="0.25">
      <c r="B4" s="57" t="s">
        <v>0</v>
      </c>
      <c r="C4" s="56"/>
      <c r="D4" s="58" t="s">
        <v>1</v>
      </c>
    </row>
    <row r="5" spans="2:7" ht="18" customHeight="1" x14ac:dyDescent="0.25">
      <c r="B5" s="59"/>
      <c r="C5" s="60"/>
      <c r="D5" s="61"/>
    </row>
    <row r="6" spans="2:7" ht="18" customHeight="1" x14ac:dyDescent="0.25">
      <c r="B6" s="62" t="s">
        <v>2</v>
      </c>
    </row>
    <row r="7" spans="2:7" ht="18" customHeight="1" x14ac:dyDescent="0.2">
      <c r="B7" s="64" t="s">
        <v>3</v>
      </c>
      <c r="D7" s="65">
        <v>6.166E-2</v>
      </c>
      <c r="E7" s="65"/>
      <c r="F7" s="65"/>
      <c r="G7" s="68"/>
    </row>
    <row r="8" spans="2:7" ht="18" customHeight="1" x14ac:dyDescent="0.2">
      <c r="C8" s="28" t="s">
        <v>4</v>
      </c>
      <c r="D8" s="63">
        <v>0</v>
      </c>
      <c r="E8" s="63"/>
      <c r="F8" s="63"/>
      <c r="G8" s="68"/>
    </row>
    <row r="9" spans="2:7" ht="18" customHeight="1" x14ac:dyDescent="0.2">
      <c r="C9" s="28" t="s">
        <v>5</v>
      </c>
      <c r="D9" s="63">
        <v>6.166E-2</v>
      </c>
      <c r="E9" s="63"/>
      <c r="F9" s="63"/>
      <c r="G9" s="68"/>
    </row>
    <row r="10" spans="2:7" ht="18" customHeight="1" x14ac:dyDescent="0.25">
      <c r="C10" s="39"/>
      <c r="E10" s="63"/>
      <c r="F10" s="63"/>
      <c r="G10" s="68"/>
    </row>
    <row r="11" spans="2:7" ht="18" customHeight="1" x14ac:dyDescent="0.2">
      <c r="B11" s="64" t="s">
        <v>6</v>
      </c>
      <c r="D11" s="65">
        <v>0</v>
      </c>
      <c r="E11" s="65"/>
      <c r="F11" s="65"/>
      <c r="G11" s="68"/>
    </row>
    <row r="12" spans="2:7" ht="18" customHeight="1" x14ac:dyDescent="0.2">
      <c r="C12" s="66" t="s">
        <v>7</v>
      </c>
      <c r="D12" s="63">
        <v>0</v>
      </c>
      <c r="E12" s="63"/>
      <c r="F12" s="63"/>
      <c r="G12" s="68"/>
    </row>
    <row r="13" spans="2:7" ht="18" customHeight="1" x14ac:dyDescent="0.2">
      <c r="C13" s="66" t="s">
        <v>8</v>
      </c>
      <c r="D13" s="63">
        <v>0</v>
      </c>
      <c r="E13" s="63"/>
      <c r="F13" s="74">
        <f>D9/D27</f>
        <v>3.0806030597742658E-4</v>
      </c>
      <c r="G13" s="68"/>
    </row>
    <row r="14" spans="2:7" ht="18" customHeight="1" x14ac:dyDescent="0.2">
      <c r="C14" s="66"/>
      <c r="E14" s="63"/>
      <c r="F14" s="63"/>
      <c r="G14" s="68"/>
    </row>
    <row r="15" spans="2:7" ht="18" customHeight="1" x14ac:dyDescent="0.2">
      <c r="B15" s="64" t="s">
        <v>9</v>
      </c>
      <c r="D15" s="65">
        <v>0</v>
      </c>
      <c r="E15" s="65"/>
      <c r="F15" s="65"/>
      <c r="G15" s="68"/>
    </row>
    <row r="16" spans="2:7" ht="18" customHeight="1" x14ac:dyDescent="0.2">
      <c r="C16" s="66" t="s">
        <v>10</v>
      </c>
      <c r="D16" s="63">
        <v>0</v>
      </c>
      <c r="E16" s="63"/>
      <c r="F16" s="63"/>
      <c r="G16" s="68"/>
    </row>
    <row r="17" spans="2:7" ht="18" customHeight="1" x14ac:dyDescent="0.2">
      <c r="C17" s="66" t="s">
        <v>11</v>
      </c>
      <c r="D17" s="63">
        <v>0</v>
      </c>
      <c r="E17" s="63"/>
      <c r="F17" s="63"/>
      <c r="G17" s="68"/>
    </row>
    <row r="18" spans="2:7" ht="18" customHeight="1" x14ac:dyDescent="0.2">
      <c r="E18" s="63"/>
      <c r="F18" s="63"/>
      <c r="G18" s="68"/>
    </row>
    <row r="19" spans="2:7" ht="18" customHeight="1" x14ac:dyDescent="0.2">
      <c r="B19" s="64" t="s">
        <v>12</v>
      </c>
      <c r="D19" s="63">
        <v>0</v>
      </c>
      <c r="E19" s="63"/>
      <c r="F19" s="63"/>
      <c r="G19" s="68"/>
    </row>
    <row r="20" spans="2:7" ht="18" customHeight="1" x14ac:dyDescent="0.2">
      <c r="B20" s="64"/>
      <c r="E20" s="63"/>
      <c r="F20" s="63"/>
      <c r="G20" s="68"/>
    </row>
    <row r="21" spans="2:7" ht="18" customHeight="1" x14ac:dyDescent="0.2">
      <c r="B21" s="64" t="s">
        <v>13</v>
      </c>
      <c r="D21" s="63">
        <v>0</v>
      </c>
      <c r="E21" s="63"/>
      <c r="F21" s="63"/>
      <c r="G21" s="68"/>
    </row>
    <row r="22" spans="2:7" ht="18" customHeight="1" x14ac:dyDescent="0.2">
      <c r="B22" s="64"/>
      <c r="E22" s="63"/>
      <c r="F22" s="63"/>
      <c r="G22" s="68"/>
    </row>
    <row r="23" spans="2:7" ht="18" customHeight="1" x14ac:dyDescent="0.2">
      <c r="B23" s="64" t="s">
        <v>14</v>
      </c>
      <c r="D23" s="63">
        <v>0</v>
      </c>
      <c r="E23" s="63"/>
      <c r="F23" s="63"/>
      <c r="G23" s="68"/>
    </row>
    <row r="24" spans="2:7" ht="18" customHeight="1" x14ac:dyDescent="0.2">
      <c r="B24" s="64"/>
      <c r="E24" s="63"/>
      <c r="F24" s="63"/>
      <c r="G24" s="68"/>
    </row>
    <row r="25" spans="2:7" ht="18" customHeight="1" x14ac:dyDescent="0.2">
      <c r="B25" s="64" t="s">
        <v>15</v>
      </c>
      <c r="D25" s="63">
        <v>6.166E-2</v>
      </c>
      <c r="E25" s="63"/>
      <c r="F25" s="63"/>
      <c r="G25" s="68"/>
    </row>
    <row r="26" spans="2:7" ht="18" customHeight="1" x14ac:dyDescent="0.2">
      <c r="B26" s="64"/>
      <c r="E26" s="63"/>
      <c r="F26" s="63"/>
      <c r="G26" s="68"/>
    </row>
    <row r="27" spans="2:7" ht="18" customHeight="1" x14ac:dyDescent="0.2">
      <c r="B27" s="64" t="s">
        <v>16</v>
      </c>
      <c r="D27" s="63">
        <f>AVERAGE(D28:D29)</f>
        <v>200.15561500000001</v>
      </c>
      <c r="E27" s="63"/>
      <c r="F27" s="63"/>
      <c r="G27" s="68"/>
    </row>
    <row r="28" spans="2:7" ht="18" customHeight="1" x14ac:dyDescent="0.2">
      <c r="C28" s="28" t="s">
        <v>17</v>
      </c>
      <c r="D28" s="63">
        <v>240.06555</v>
      </c>
      <c r="E28" s="63"/>
      <c r="F28" s="63"/>
      <c r="G28" s="68"/>
    </row>
    <row r="29" spans="2:7" ht="18" customHeight="1" x14ac:dyDescent="0.2">
      <c r="C29" s="28" t="s">
        <v>104</v>
      </c>
      <c r="D29" s="63">
        <f>(80.42136+240.07)/2</f>
        <v>160.24567999999999</v>
      </c>
      <c r="E29" s="63"/>
      <c r="F29" s="63"/>
      <c r="G29" s="68"/>
    </row>
    <row r="30" spans="2:7" ht="18" customHeight="1" x14ac:dyDescent="0.2">
      <c r="E30" s="63"/>
      <c r="F30" s="63"/>
      <c r="G30" s="68"/>
    </row>
    <row r="31" spans="2:7" ht="18" customHeight="1" x14ac:dyDescent="0.2">
      <c r="B31" s="64" t="s">
        <v>18</v>
      </c>
      <c r="D31" s="67">
        <f>D25/D27</f>
        <v>3.0806030597742658E-4</v>
      </c>
      <c r="E31" s="67"/>
      <c r="F31" s="67"/>
      <c r="G31" s="68"/>
    </row>
    <row r="32" spans="2:7" ht="18" customHeight="1" x14ac:dyDescent="0.2">
      <c r="B32" s="64"/>
      <c r="E32" s="63"/>
      <c r="F32" s="63"/>
      <c r="G32" s="68"/>
    </row>
    <row r="33" spans="2:7" ht="18" customHeight="1" x14ac:dyDescent="0.25">
      <c r="B33" s="59" t="s">
        <v>19</v>
      </c>
      <c r="E33" s="63"/>
      <c r="F33" s="63"/>
      <c r="G33" s="68"/>
    </row>
    <row r="34" spans="2:7" ht="18" customHeight="1" x14ac:dyDescent="0.2">
      <c r="B34" s="64" t="s">
        <v>20</v>
      </c>
      <c r="D34" s="63">
        <v>0</v>
      </c>
      <c r="E34" s="63"/>
      <c r="F34" s="63"/>
      <c r="G34" s="68"/>
    </row>
    <row r="35" spans="2:7" ht="18" customHeight="1" x14ac:dyDescent="0.2">
      <c r="B35" s="64"/>
      <c r="E35" s="63"/>
      <c r="F35" s="63"/>
      <c r="G35" s="68"/>
    </row>
    <row r="36" spans="2:7" ht="18" customHeight="1" x14ac:dyDescent="0.25">
      <c r="B36" s="59" t="s">
        <v>19</v>
      </c>
      <c r="E36" s="63"/>
      <c r="F36" s="63"/>
      <c r="G36" s="68"/>
    </row>
    <row r="37" spans="2:7" ht="18" customHeight="1" x14ac:dyDescent="0.2">
      <c r="B37" s="64" t="s">
        <v>21</v>
      </c>
      <c r="D37" s="70">
        <f>D42+D44</f>
        <v>1.8843557999999996E-2</v>
      </c>
      <c r="E37" s="63"/>
      <c r="F37" s="63"/>
      <c r="G37" s="68"/>
    </row>
    <row r="38" spans="2:7" ht="18" customHeight="1" x14ac:dyDescent="0.2">
      <c r="C38" s="64" t="s">
        <v>22</v>
      </c>
      <c r="D38" s="63">
        <v>0</v>
      </c>
      <c r="E38" s="63"/>
      <c r="F38" s="63"/>
      <c r="G38" s="68"/>
    </row>
    <row r="39" spans="2:7" ht="18" customHeight="1" x14ac:dyDescent="0.2">
      <c r="C39" s="64" t="s">
        <v>23</v>
      </c>
      <c r="D39" s="63">
        <v>0</v>
      </c>
      <c r="E39" s="63"/>
      <c r="F39" s="63"/>
      <c r="G39" s="68"/>
    </row>
    <row r="40" spans="2:7" ht="18" customHeight="1" x14ac:dyDescent="0.2">
      <c r="C40" s="64" t="s">
        <v>24</v>
      </c>
      <c r="D40" s="63">
        <v>0</v>
      </c>
      <c r="E40" s="63"/>
      <c r="F40" s="63"/>
      <c r="G40" s="68"/>
    </row>
    <row r="41" spans="2:7" ht="18" customHeight="1" x14ac:dyDescent="0.2">
      <c r="C41" s="64" t="s">
        <v>25</v>
      </c>
      <c r="D41" s="63">
        <v>0</v>
      </c>
      <c r="E41" s="63"/>
      <c r="F41" s="63"/>
      <c r="G41" s="68"/>
    </row>
    <row r="42" spans="2:7" ht="18" customHeight="1" x14ac:dyDescent="0.2">
      <c r="C42" s="64" t="s">
        <v>26</v>
      </c>
      <c r="D42" s="63">
        <v>6.4190510000000037E-3</v>
      </c>
      <c r="E42" s="63"/>
      <c r="F42" s="63"/>
      <c r="G42" s="68"/>
    </row>
    <row r="43" spans="2:7" ht="18" customHeight="1" x14ac:dyDescent="0.2">
      <c r="C43" s="64" t="s">
        <v>27</v>
      </c>
      <c r="E43" s="63"/>
      <c r="F43" s="63"/>
      <c r="G43" s="68"/>
    </row>
    <row r="44" spans="2:7" ht="18" customHeight="1" x14ac:dyDescent="0.2">
      <c r="C44" s="64" t="s">
        <v>28</v>
      </c>
      <c r="D44" s="63">
        <v>1.2424506999999993E-2</v>
      </c>
      <c r="E44" s="63"/>
      <c r="F44" s="63"/>
      <c r="G44" s="68"/>
    </row>
    <row r="45" spans="2:7" ht="18" customHeight="1" x14ac:dyDescent="0.2">
      <c r="C45" s="64" t="s">
        <v>29</v>
      </c>
      <c r="E45" s="63"/>
      <c r="F45" s="63"/>
      <c r="G45" s="68"/>
    </row>
    <row r="46" spans="2:7" ht="18" customHeight="1" x14ac:dyDescent="0.2">
      <c r="C46" s="28" t="s">
        <v>30</v>
      </c>
      <c r="D46" s="63">
        <v>0</v>
      </c>
      <c r="E46" s="63"/>
      <c r="F46" s="63"/>
      <c r="G46" s="68"/>
    </row>
    <row r="47" spans="2:7" ht="18" customHeight="1" x14ac:dyDescent="0.2">
      <c r="C47" s="28" t="s">
        <v>31</v>
      </c>
      <c r="E47" s="63"/>
      <c r="F47" s="63"/>
      <c r="G47" s="68"/>
    </row>
    <row r="48" spans="2:7" ht="18" customHeight="1" x14ac:dyDescent="0.2">
      <c r="C48" s="28" t="s">
        <v>32</v>
      </c>
      <c r="D48" s="63">
        <v>0</v>
      </c>
      <c r="E48" s="63"/>
      <c r="F48" s="63"/>
      <c r="G48" s="68"/>
    </row>
    <row r="49" spans="2:7" ht="18" customHeight="1" x14ac:dyDescent="0.2">
      <c r="C49" s="28" t="s">
        <v>31</v>
      </c>
      <c r="E49" s="63"/>
      <c r="F49" s="63"/>
      <c r="G49" s="68"/>
    </row>
    <row r="50" spans="2:7" ht="18" customHeight="1" x14ac:dyDescent="0.2">
      <c r="C50" s="28" t="s">
        <v>33</v>
      </c>
      <c r="D50" s="63">
        <v>0</v>
      </c>
      <c r="E50" s="63"/>
      <c r="F50" s="63"/>
      <c r="G50" s="68"/>
    </row>
    <row r="51" spans="2:7" ht="18" customHeight="1" x14ac:dyDescent="0.2">
      <c r="E51" s="63"/>
      <c r="F51" s="63"/>
      <c r="G51" s="68"/>
    </row>
    <row r="52" spans="2:7" ht="18" customHeight="1" x14ac:dyDescent="0.2">
      <c r="B52" s="64" t="s">
        <v>34</v>
      </c>
      <c r="D52" s="16">
        <f>SUM(D38:D50)/D29</f>
        <v>1.1759167548229692E-4</v>
      </c>
      <c r="E52" s="16"/>
      <c r="F52" s="16"/>
      <c r="G52" s="68"/>
    </row>
    <row r="53" spans="2:7" ht="18" customHeight="1" x14ac:dyDescent="0.2">
      <c r="B53" s="64" t="s">
        <v>35</v>
      </c>
      <c r="D53" s="67">
        <v>1.5E-3</v>
      </c>
      <c r="E53" s="67"/>
      <c r="F53" s="67"/>
      <c r="G53" s="68"/>
    </row>
    <row r="54" spans="2:7" ht="18" customHeight="1" x14ac:dyDescent="0.2">
      <c r="B54" s="64" t="s">
        <v>36</v>
      </c>
      <c r="D54" s="67">
        <f>D53-D52</f>
        <v>1.3824083245177032E-3</v>
      </c>
      <c r="E54" s="67"/>
      <c r="F54" s="67"/>
      <c r="G54" s="68"/>
    </row>
    <row r="55" spans="2:7" ht="18" customHeight="1" x14ac:dyDescent="0.2">
      <c r="B55" s="64"/>
      <c r="E55" s="63"/>
      <c r="F55" s="63"/>
      <c r="G55" s="68"/>
    </row>
    <row r="56" spans="2:7" ht="18" customHeight="1" x14ac:dyDescent="0.2">
      <c r="B56" s="64" t="s">
        <v>37</v>
      </c>
      <c r="D56" s="63">
        <v>0</v>
      </c>
      <c r="E56" s="63"/>
      <c r="F56" s="63"/>
      <c r="G56" s="68"/>
    </row>
    <row r="57" spans="2:7" ht="18" customHeight="1" x14ac:dyDescent="0.2">
      <c r="B57" s="64" t="s">
        <v>38</v>
      </c>
      <c r="D57" s="16">
        <f>IFERROR((SUM(D38:D50)-D56)/D29,0)</f>
        <v>1.1759167548229692E-4</v>
      </c>
      <c r="E57" s="16"/>
      <c r="F57" s="16"/>
      <c r="G57" s="68"/>
    </row>
    <row r="58" spans="2:7" ht="18" customHeight="1" x14ac:dyDescent="0.2">
      <c r="B58" s="64"/>
      <c r="E58" s="63"/>
      <c r="F58" s="63"/>
      <c r="G58" s="68"/>
    </row>
    <row r="59" spans="2:7" ht="18" customHeight="1" x14ac:dyDescent="0.25">
      <c r="B59" s="59" t="s">
        <v>39</v>
      </c>
      <c r="E59" s="63"/>
      <c r="F59" s="63"/>
      <c r="G59" s="68"/>
    </row>
    <row r="60" spans="2:7" ht="18" customHeight="1" x14ac:dyDescent="0.2">
      <c r="B60" s="64" t="s">
        <v>40</v>
      </c>
      <c r="D60" s="3">
        <f>D25+SUM(D38:D50)-D56</f>
        <v>8.0503558000000003E-2</v>
      </c>
      <c r="E60" s="3"/>
      <c r="F60" s="3"/>
      <c r="G60" s="68"/>
    </row>
    <row r="61" spans="2:7" ht="18" customHeight="1" x14ac:dyDescent="0.2">
      <c r="B61" s="64"/>
      <c r="E61" s="63"/>
      <c r="F61" s="63"/>
      <c r="G61" s="68"/>
    </row>
    <row r="62" spans="2:7" ht="18" customHeight="1" x14ac:dyDescent="0.2">
      <c r="B62" s="64" t="s">
        <v>41</v>
      </c>
      <c r="D62" s="16">
        <f>IFERROR(D60/D27,0)</f>
        <v>4.0220484446564241E-4</v>
      </c>
      <c r="E62" s="16"/>
      <c r="F62" s="16"/>
      <c r="G62" s="68"/>
    </row>
    <row r="63" spans="2:7" ht="18" customHeight="1" x14ac:dyDescent="0.2">
      <c r="B63" s="64"/>
      <c r="E63" s="63"/>
      <c r="F63" s="63"/>
      <c r="G63" s="68"/>
    </row>
    <row r="64" spans="2:7" ht="18" customHeight="1" x14ac:dyDescent="0.25">
      <c r="B64" s="59" t="s">
        <v>42</v>
      </c>
      <c r="E64" s="63"/>
      <c r="F64" s="63"/>
      <c r="G64" s="68"/>
    </row>
    <row r="65" spans="2:7" ht="18" customHeight="1" x14ac:dyDescent="0.2">
      <c r="B65" s="64" t="s">
        <v>43</v>
      </c>
      <c r="D65" s="67">
        <v>1.5E-3</v>
      </c>
      <c r="E65" s="67"/>
      <c r="F65" s="67"/>
      <c r="G65" s="68"/>
    </row>
    <row r="66" spans="2:7" ht="18" customHeight="1" x14ac:dyDescent="0.2">
      <c r="B66" s="64" t="s">
        <v>44</v>
      </c>
      <c r="E66" s="63"/>
      <c r="F66" s="63"/>
      <c r="G66" s="68"/>
    </row>
    <row r="67" spans="2:7" ht="18" customHeight="1" x14ac:dyDescent="0.2">
      <c r="B67" s="64" t="s">
        <v>45</v>
      </c>
      <c r="D67" s="67">
        <f>D65+D31</f>
        <v>1.8080603059774266E-3</v>
      </c>
      <c r="E67" s="67"/>
      <c r="F67" s="67"/>
      <c r="G67" s="68"/>
    </row>
    <row r="68" spans="2:7" x14ac:dyDescent="0.2">
      <c r="G68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7476-6B3A-4FCD-BE32-6332F16A2DDB}">
  <dimension ref="B1:F67"/>
  <sheetViews>
    <sheetView showGridLines="0" rightToLeft="1" topLeftCell="A37" workbookViewId="0">
      <selection activeCell="D54" sqref="D54"/>
    </sheetView>
  </sheetViews>
  <sheetFormatPr defaultColWidth="9.125" defaultRowHeight="15" x14ac:dyDescent="0.2"/>
  <cols>
    <col min="1" max="1" width="2.75" style="28" customWidth="1"/>
    <col min="2" max="2" width="5.625" style="66" customWidth="1"/>
    <col min="3" max="3" width="90.25" style="28" customWidth="1"/>
    <col min="4" max="4" width="18.25" style="63" bestFit="1" customWidth="1"/>
    <col min="5" max="16384" width="9.125" style="28"/>
  </cols>
  <sheetData>
    <row r="1" spans="2:6" s="20" customFormat="1" ht="18" x14ac:dyDescent="0.25">
      <c r="B1" s="53"/>
      <c r="D1" s="54"/>
    </row>
    <row r="2" spans="2:6" s="20" customFormat="1" ht="18" customHeight="1" x14ac:dyDescent="0.25">
      <c r="B2" s="55" t="s">
        <v>100</v>
      </c>
      <c r="C2" s="56"/>
      <c r="D2" s="54"/>
    </row>
    <row r="3" spans="2:6" s="20" customFormat="1" ht="18" customHeight="1" x14ac:dyDescent="0.25">
      <c r="B3" s="53"/>
      <c r="D3" s="54"/>
    </row>
    <row r="4" spans="2:6" s="20" customFormat="1" ht="18" customHeight="1" x14ac:dyDescent="0.25">
      <c r="B4" s="57" t="s">
        <v>0</v>
      </c>
      <c r="C4" s="56"/>
      <c r="D4" s="58" t="s">
        <v>1</v>
      </c>
    </row>
    <row r="5" spans="2:6" ht="18" customHeight="1" x14ac:dyDescent="0.25">
      <c r="B5" s="59"/>
      <c r="C5" s="60"/>
      <c r="D5" s="61"/>
    </row>
    <row r="6" spans="2:6" ht="18" customHeight="1" x14ac:dyDescent="0.25">
      <c r="B6" s="62" t="s">
        <v>2</v>
      </c>
    </row>
    <row r="7" spans="2:6" ht="18" customHeight="1" x14ac:dyDescent="0.2">
      <c r="B7" s="64" t="s">
        <v>3</v>
      </c>
      <c r="D7" s="65">
        <v>0.15442</v>
      </c>
      <c r="E7" s="65"/>
    </row>
    <row r="8" spans="2:6" ht="18" customHeight="1" x14ac:dyDescent="0.2">
      <c r="C8" s="28" t="s">
        <v>4</v>
      </c>
      <c r="D8" s="63">
        <v>0</v>
      </c>
      <c r="E8" s="63"/>
    </row>
    <row r="9" spans="2:6" ht="18" customHeight="1" x14ac:dyDescent="0.2">
      <c r="C9" s="28" t="s">
        <v>5</v>
      </c>
      <c r="D9" s="63">
        <v>0.15442</v>
      </c>
      <c r="E9" s="63"/>
    </row>
    <row r="10" spans="2:6" ht="18" customHeight="1" x14ac:dyDescent="0.25">
      <c r="C10" s="39"/>
      <c r="E10" s="63"/>
    </row>
    <row r="11" spans="2:6" ht="18" customHeight="1" x14ac:dyDescent="0.2">
      <c r="B11" s="64" t="s">
        <v>6</v>
      </c>
      <c r="D11" s="65">
        <v>0</v>
      </c>
      <c r="E11" s="65"/>
    </row>
    <row r="12" spans="2:6" ht="18" customHeight="1" x14ac:dyDescent="0.2">
      <c r="C12" s="66" t="s">
        <v>7</v>
      </c>
      <c r="D12" s="63">
        <v>0</v>
      </c>
      <c r="E12" s="63"/>
      <c r="F12" s="28">
        <f>D9/D27</f>
        <v>4.9798107565492524E-4</v>
      </c>
    </row>
    <row r="13" spans="2:6" ht="18" customHeight="1" x14ac:dyDescent="0.2">
      <c r="C13" s="66" t="s">
        <v>8</v>
      </c>
      <c r="D13" s="63">
        <v>0</v>
      </c>
      <c r="E13" s="63"/>
    </row>
    <row r="14" spans="2:6" ht="18" customHeight="1" x14ac:dyDescent="0.2">
      <c r="C14" s="66"/>
      <c r="E14" s="63"/>
    </row>
    <row r="15" spans="2:6" ht="18" customHeight="1" x14ac:dyDescent="0.2">
      <c r="B15" s="64" t="s">
        <v>9</v>
      </c>
      <c r="D15" s="65">
        <v>0</v>
      </c>
      <c r="E15" s="65"/>
    </row>
    <row r="16" spans="2:6" ht="18" customHeight="1" x14ac:dyDescent="0.2">
      <c r="C16" s="66" t="s">
        <v>10</v>
      </c>
      <c r="D16" s="63">
        <v>0</v>
      </c>
      <c r="E16" s="63"/>
    </row>
    <row r="17" spans="2:5" ht="18" customHeight="1" x14ac:dyDescent="0.2">
      <c r="C17" s="66" t="s">
        <v>11</v>
      </c>
      <c r="D17" s="63">
        <v>0</v>
      </c>
      <c r="E17" s="63"/>
    </row>
    <row r="18" spans="2:5" ht="18" customHeight="1" x14ac:dyDescent="0.2">
      <c r="E18" s="63"/>
    </row>
    <row r="19" spans="2:5" ht="18" customHeight="1" x14ac:dyDescent="0.2">
      <c r="B19" s="64" t="s">
        <v>12</v>
      </c>
      <c r="D19" s="63">
        <v>0</v>
      </c>
      <c r="E19" s="63"/>
    </row>
    <row r="20" spans="2:5" ht="18" customHeight="1" x14ac:dyDescent="0.2">
      <c r="B20" s="64"/>
      <c r="E20" s="63"/>
    </row>
    <row r="21" spans="2:5" ht="18" customHeight="1" x14ac:dyDescent="0.2">
      <c r="B21" s="64" t="s">
        <v>13</v>
      </c>
      <c r="D21" s="63">
        <v>0</v>
      </c>
      <c r="E21" s="63"/>
    </row>
    <row r="22" spans="2:5" ht="18" customHeight="1" x14ac:dyDescent="0.2">
      <c r="B22" s="64"/>
      <c r="E22" s="63"/>
    </row>
    <row r="23" spans="2:5" ht="18" customHeight="1" x14ac:dyDescent="0.2">
      <c r="B23" s="64" t="s">
        <v>14</v>
      </c>
      <c r="D23" s="63">
        <v>0</v>
      </c>
      <c r="E23" s="63"/>
    </row>
    <row r="24" spans="2:5" ht="18" customHeight="1" x14ac:dyDescent="0.2">
      <c r="B24" s="64"/>
      <c r="E24" s="63"/>
    </row>
    <row r="25" spans="2:5" ht="18" customHeight="1" x14ac:dyDescent="0.2">
      <c r="B25" s="64" t="s">
        <v>15</v>
      </c>
      <c r="D25" s="63">
        <v>0.15442</v>
      </c>
      <c r="E25" s="63"/>
    </row>
    <row r="26" spans="2:5" ht="18" customHeight="1" x14ac:dyDescent="0.2">
      <c r="B26" s="64"/>
      <c r="E26" s="63"/>
    </row>
    <row r="27" spans="2:5" ht="18" customHeight="1" x14ac:dyDescent="0.2">
      <c r="B27" s="64" t="s">
        <v>16</v>
      </c>
      <c r="D27" s="63">
        <f>AVERAGE(D28:D29)</f>
        <v>310.09210499999995</v>
      </c>
      <c r="E27" s="63"/>
    </row>
    <row r="28" spans="2:5" ht="18" customHeight="1" x14ac:dyDescent="0.2">
      <c r="C28" s="28" t="s">
        <v>17</v>
      </c>
      <c r="D28" s="63">
        <v>398.27335999999997</v>
      </c>
      <c r="E28" s="63"/>
    </row>
    <row r="29" spans="2:5" ht="18" customHeight="1" x14ac:dyDescent="0.2">
      <c r="C29" s="28" t="s">
        <v>104</v>
      </c>
      <c r="D29" s="63">
        <f>(45.5517+398.27)/2</f>
        <v>221.91084999999998</v>
      </c>
      <c r="E29" s="63"/>
    </row>
    <row r="30" spans="2:5" ht="18" customHeight="1" x14ac:dyDescent="0.2">
      <c r="E30" s="63"/>
    </row>
    <row r="31" spans="2:5" ht="18" customHeight="1" x14ac:dyDescent="0.2">
      <c r="B31" s="64" t="s">
        <v>18</v>
      </c>
      <c r="D31" s="67">
        <f>D25/D27</f>
        <v>4.9798107565492524E-4</v>
      </c>
      <c r="E31" s="67"/>
    </row>
    <row r="32" spans="2:5" ht="18" customHeight="1" x14ac:dyDescent="0.2">
      <c r="B32" s="64"/>
      <c r="E32" s="63"/>
    </row>
    <row r="33" spans="2:5" ht="18" customHeight="1" x14ac:dyDescent="0.25">
      <c r="B33" s="59" t="s">
        <v>19</v>
      </c>
      <c r="E33" s="63"/>
    </row>
    <row r="34" spans="2:5" ht="18" customHeight="1" x14ac:dyDescent="0.2">
      <c r="B34" s="64" t="s">
        <v>20</v>
      </c>
      <c r="D34" s="63">
        <v>0</v>
      </c>
      <c r="E34" s="63"/>
    </row>
    <row r="35" spans="2:5" ht="18" customHeight="1" x14ac:dyDescent="0.2">
      <c r="B35" s="64"/>
      <c r="E35" s="63"/>
    </row>
    <row r="36" spans="2:5" ht="18" customHeight="1" x14ac:dyDescent="0.25">
      <c r="B36" s="59" t="s">
        <v>19</v>
      </c>
      <c r="E36" s="63"/>
    </row>
    <row r="37" spans="2:5" ht="18" customHeight="1" x14ac:dyDescent="0.2">
      <c r="B37" s="64" t="s">
        <v>21</v>
      </c>
      <c r="D37" s="71">
        <f>D42+D44</f>
        <v>1.8759511999999999E-2</v>
      </c>
      <c r="E37" s="63"/>
    </row>
    <row r="38" spans="2:5" ht="18" customHeight="1" x14ac:dyDescent="0.2">
      <c r="C38" s="64" t="s">
        <v>22</v>
      </c>
      <c r="D38" s="63">
        <v>0</v>
      </c>
      <c r="E38" s="63"/>
    </row>
    <row r="39" spans="2:5" ht="18" customHeight="1" x14ac:dyDescent="0.2">
      <c r="C39" s="64" t="s">
        <v>23</v>
      </c>
      <c r="D39" s="63">
        <v>0</v>
      </c>
      <c r="E39" s="63"/>
    </row>
    <row r="40" spans="2:5" ht="18" customHeight="1" x14ac:dyDescent="0.2">
      <c r="C40" s="64" t="s">
        <v>24</v>
      </c>
      <c r="D40" s="63">
        <v>0</v>
      </c>
      <c r="E40" s="63"/>
    </row>
    <row r="41" spans="2:5" ht="18" customHeight="1" x14ac:dyDescent="0.2">
      <c r="C41" s="64" t="s">
        <v>25</v>
      </c>
      <c r="D41" s="63">
        <v>0</v>
      </c>
      <c r="E41" s="63"/>
    </row>
    <row r="42" spans="2:5" ht="18" customHeight="1" x14ac:dyDescent="0.2">
      <c r="C42" s="64" t="s">
        <v>26</v>
      </c>
      <c r="D42" s="63">
        <v>2.5863579999999995E-3</v>
      </c>
      <c r="E42" s="63"/>
    </row>
    <row r="43" spans="2:5" ht="18" customHeight="1" x14ac:dyDescent="0.2">
      <c r="C43" s="64" t="s">
        <v>27</v>
      </c>
      <c r="E43" s="63"/>
    </row>
    <row r="44" spans="2:5" ht="18" customHeight="1" x14ac:dyDescent="0.2">
      <c r="C44" s="64" t="s">
        <v>28</v>
      </c>
      <c r="D44" s="63">
        <v>1.6173153999999999E-2</v>
      </c>
      <c r="E44" s="63"/>
    </row>
    <row r="45" spans="2:5" ht="18" customHeight="1" x14ac:dyDescent="0.2">
      <c r="C45" s="64" t="s">
        <v>29</v>
      </c>
      <c r="E45" s="63"/>
    </row>
    <row r="46" spans="2:5" ht="18" customHeight="1" x14ac:dyDescent="0.2">
      <c r="C46" s="28" t="s">
        <v>30</v>
      </c>
      <c r="D46" s="63">
        <v>0</v>
      </c>
      <c r="E46" s="63"/>
    </row>
    <row r="47" spans="2:5" ht="18" customHeight="1" x14ac:dyDescent="0.2">
      <c r="C47" s="28" t="s">
        <v>31</v>
      </c>
      <c r="E47" s="63"/>
    </row>
    <row r="48" spans="2:5" ht="18" customHeight="1" x14ac:dyDescent="0.2">
      <c r="C48" s="28" t="s">
        <v>32</v>
      </c>
      <c r="D48" s="63">
        <v>0</v>
      </c>
      <c r="E48" s="63"/>
    </row>
    <row r="49" spans="2:5" ht="18" customHeight="1" x14ac:dyDescent="0.2">
      <c r="C49" s="28" t="s">
        <v>31</v>
      </c>
      <c r="E49" s="63"/>
    </row>
    <row r="50" spans="2:5" ht="18" customHeight="1" x14ac:dyDescent="0.2">
      <c r="C50" s="28" t="s">
        <v>33</v>
      </c>
      <c r="D50" s="63">
        <v>0</v>
      </c>
      <c r="E50" s="63"/>
    </row>
    <row r="51" spans="2:5" ht="18" customHeight="1" x14ac:dyDescent="0.2">
      <c r="E51" s="63"/>
    </row>
    <row r="52" spans="2:5" ht="18" customHeight="1" x14ac:dyDescent="0.2">
      <c r="B52" s="64" t="s">
        <v>34</v>
      </c>
      <c r="D52" s="16">
        <f>SUM(D38:D50)/D29</f>
        <v>8.4536254085818701E-5</v>
      </c>
      <c r="E52" s="16"/>
    </row>
    <row r="53" spans="2:5" ht="18" customHeight="1" x14ac:dyDescent="0.2">
      <c r="B53" s="64" t="s">
        <v>35</v>
      </c>
      <c r="D53" s="67">
        <v>1.5E-3</v>
      </c>
      <c r="E53" s="67"/>
    </row>
    <row r="54" spans="2:5" ht="18" customHeight="1" x14ac:dyDescent="0.2">
      <c r="B54" s="64" t="s">
        <v>36</v>
      </c>
      <c r="D54" s="67">
        <f>D53-D52</f>
        <v>1.4154637459141814E-3</v>
      </c>
      <c r="E54" s="67"/>
    </row>
    <row r="55" spans="2:5" ht="18" customHeight="1" x14ac:dyDescent="0.2">
      <c r="B55" s="64"/>
      <c r="E55" s="63"/>
    </row>
    <row r="56" spans="2:5" ht="18" customHeight="1" x14ac:dyDescent="0.2">
      <c r="B56" s="64" t="s">
        <v>37</v>
      </c>
      <c r="D56" s="63">
        <v>0</v>
      </c>
      <c r="E56" s="63"/>
    </row>
    <row r="57" spans="2:5" ht="18" customHeight="1" x14ac:dyDescent="0.2">
      <c r="B57" s="64" t="s">
        <v>38</v>
      </c>
      <c r="D57" s="16">
        <f>IFERROR((SUM(D38:D50)-D56)/D29,0)</f>
        <v>8.4536254085818701E-5</v>
      </c>
      <c r="E57" s="16"/>
    </row>
    <row r="58" spans="2:5" ht="18" customHeight="1" x14ac:dyDescent="0.2">
      <c r="B58" s="64"/>
      <c r="E58" s="63"/>
    </row>
    <row r="59" spans="2:5" ht="18" customHeight="1" x14ac:dyDescent="0.25">
      <c r="B59" s="59" t="s">
        <v>39</v>
      </c>
      <c r="E59" s="63"/>
    </row>
    <row r="60" spans="2:5" ht="18" customHeight="1" x14ac:dyDescent="0.2">
      <c r="B60" s="64" t="s">
        <v>40</v>
      </c>
      <c r="D60" s="3">
        <f>D25+SUM(D38:D50)-D56</f>
        <v>0.17317951200000001</v>
      </c>
      <c r="E60" s="3"/>
    </row>
    <row r="61" spans="2:5" ht="18" customHeight="1" x14ac:dyDescent="0.2">
      <c r="B61" s="64"/>
      <c r="E61" s="63"/>
    </row>
    <row r="62" spans="2:5" ht="18" customHeight="1" x14ac:dyDescent="0.2">
      <c r="B62" s="64" t="s">
        <v>41</v>
      </c>
      <c r="D62" s="16">
        <f>IFERROR(D60/D27,0)</f>
        <v>5.5847765617896027E-4</v>
      </c>
      <c r="E62" s="16"/>
    </row>
    <row r="63" spans="2:5" ht="18" customHeight="1" x14ac:dyDescent="0.2">
      <c r="B63" s="64"/>
      <c r="E63" s="63"/>
    </row>
    <row r="64" spans="2:5" ht="18" customHeight="1" x14ac:dyDescent="0.25">
      <c r="B64" s="59" t="s">
        <v>42</v>
      </c>
      <c r="E64" s="63"/>
    </row>
    <row r="65" spans="2:5" ht="18" customHeight="1" x14ac:dyDescent="0.2">
      <c r="B65" s="64" t="s">
        <v>43</v>
      </c>
      <c r="D65" s="67">
        <v>2E-3</v>
      </c>
      <c r="E65" s="67"/>
    </row>
    <row r="66" spans="2:5" ht="18" customHeight="1" x14ac:dyDescent="0.2">
      <c r="B66" s="64" t="s">
        <v>44</v>
      </c>
      <c r="E66" s="63"/>
    </row>
    <row r="67" spans="2:5" ht="18" customHeight="1" x14ac:dyDescent="0.2">
      <c r="B67" s="64" t="s">
        <v>45</v>
      </c>
      <c r="D67" s="67">
        <f>D65+D31</f>
        <v>2.4979810756549253E-3</v>
      </c>
      <c r="E67" s="6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4866-68FA-4AE2-9C71-3CDB2FF2B38D}">
  <dimension ref="B1:G67"/>
  <sheetViews>
    <sheetView showGridLines="0" rightToLeft="1" tabSelected="1" topLeftCell="A49" workbookViewId="0">
      <selection activeCell="C72" sqref="C72"/>
    </sheetView>
  </sheetViews>
  <sheetFormatPr defaultColWidth="9.125" defaultRowHeight="15" x14ac:dyDescent="0.2"/>
  <cols>
    <col min="1" max="1" width="2.75" style="28" customWidth="1"/>
    <col min="2" max="2" width="5.625" style="66" customWidth="1"/>
    <col min="3" max="3" width="100.375" style="28" customWidth="1"/>
    <col min="4" max="4" width="18.25" style="63" bestFit="1" customWidth="1"/>
    <col min="5" max="16384" width="9.125" style="28"/>
  </cols>
  <sheetData>
    <row r="1" spans="2:4" s="20" customFormat="1" ht="18" x14ac:dyDescent="0.25">
      <c r="B1" s="53"/>
      <c r="D1" s="54"/>
    </row>
    <row r="2" spans="2:4" s="20" customFormat="1" ht="18" customHeight="1" x14ac:dyDescent="0.25">
      <c r="B2" s="55" t="s">
        <v>101</v>
      </c>
      <c r="C2" s="56"/>
      <c r="D2" s="54"/>
    </row>
    <row r="3" spans="2:4" s="20" customFormat="1" ht="18" customHeight="1" x14ac:dyDescent="0.25">
      <c r="B3" s="53"/>
      <c r="D3" s="54"/>
    </row>
    <row r="4" spans="2:4" s="20" customFormat="1" ht="18" customHeight="1" x14ac:dyDescent="0.25">
      <c r="B4" s="57" t="s">
        <v>0</v>
      </c>
      <c r="C4" s="56"/>
      <c r="D4" s="58" t="s">
        <v>1</v>
      </c>
    </row>
    <row r="5" spans="2:4" ht="18" customHeight="1" x14ac:dyDescent="0.25">
      <c r="B5" s="59"/>
      <c r="C5" s="60"/>
      <c r="D5" s="61"/>
    </row>
    <row r="6" spans="2:4" ht="18" customHeight="1" x14ac:dyDescent="0.25">
      <c r="B6" s="62" t="s">
        <v>2</v>
      </c>
    </row>
    <row r="7" spans="2:4" ht="18" customHeight="1" x14ac:dyDescent="0.2">
      <c r="B7" s="64" t="s">
        <v>3</v>
      </c>
      <c r="D7" s="65">
        <v>0.46127000000000001</v>
      </c>
    </row>
    <row r="8" spans="2:4" ht="18" customHeight="1" x14ac:dyDescent="0.2">
      <c r="C8" s="28" t="s">
        <v>4</v>
      </c>
      <c r="D8" s="63">
        <v>0</v>
      </c>
    </row>
    <row r="9" spans="2:4" ht="18" customHeight="1" x14ac:dyDescent="0.2">
      <c r="C9" s="28" t="s">
        <v>5</v>
      </c>
      <c r="D9" s="63">
        <v>0.46127000000000001</v>
      </c>
    </row>
    <row r="10" spans="2:4" ht="18" customHeight="1" x14ac:dyDescent="0.25">
      <c r="C10" s="39"/>
    </row>
    <row r="11" spans="2:4" ht="18" customHeight="1" x14ac:dyDescent="0.2">
      <c r="B11" s="64" t="s">
        <v>6</v>
      </c>
      <c r="D11" s="65">
        <v>0</v>
      </c>
    </row>
    <row r="12" spans="2:4" ht="18" customHeight="1" x14ac:dyDescent="0.2">
      <c r="C12" s="66" t="s">
        <v>7</v>
      </c>
      <c r="D12" s="63">
        <v>0</v>
      </c>
    </row>
    <row r="13" spans="2:4" ht="18" customHeight="1" x14ac:dyDescent="0.2">
      <c r="C13" s="66" t="s">
        <v>8</v>
      </c>
      <c r="D13" s="63">
        <v>0</v>
      </c>
    </row>
    <row r="14" spans="2:4" ht="18" customHeight="1" x14ac:dyDescent="0.2">
      <c r="C14" s="66"/>
    </row>
    <row r="15" spans="2:4" ht="18" customHeight="1" x14ac:dyDescent="0.2">
      <c r="B15" s="64" t="s">
        <v>9</v>
      </c>
      <c r="D15" s="65">
        <v>0</v>
      </c>
    </row>
    <row r="16" spans="2:4" ht="18" customHeight="1" x14ac:dyDescent="0.2">
      <c r="C16" s="66" t="s">
        <v>10</v>
      </c>
      <c r="D16" s="63">
        <v>0</v>
      </c>
    </row>
    <row r="17" spans="2:7" ht="18" customHeight="1" x14ac:dyDescent="0.2">
      <c r="C17" s="66" t="s">
        <v>11</v>
      </c>
      <c r="D17" s="63">
        <v>0</v>
      </c>
      <c r="G17" s="28">
        <f>D9/D27</f>
        <v>5.3462650506663854E-4</v>
      </c>
    </row>
    <row r="18" spans="2:7" ht="18" customHeight="1" x14ac:dyDescent="0.2"/>
    <row r="19" spans="2:7" ht="18" customHeight="1" x14ac:dyDescent="0.2">
      <c r="B19" s="64" t="s">
        <v>12</v>
      </c>
      <c r="D19" s="63">
        <v>0</v>
      </c>
    </row>
    <row r="20" spans="2:7" ht="18" customHeight="1" x14ac:dyDescent="0.2">
      <c r="B20" s="64"/>
    </row>
    <row r="21" spans="2:7" ht="18" customHeight="1" x14ac:dyDescent="0.2">
      <c r="B21" s="64" t="s">
        <v>13</v>
      </c>
      <c r="D21" s="63">
        <v>0</v>
      </c>
    </row>
    <row r="22" spans="2:7" ht="18" customHeight="1" x14ac:dyDescent="0.2">
      <c r="B22" s="64"/>
    </row>
    <row r="23" spans="2:7" ht="18" customHeight="1" x14ac:dyDescent="0.2">
      <c r="B23" s="64" t="s">
        <v>14</v>
      </c>
      <c r="D23" s="63">
        <v>0</v>
      </c>
    </row>
    <row r="24" spans="2:7" ht="18" customHeight="1" x14ac:dyDescent="0.2">
      <c r="B24" s="64"/>
    </row>
    <row r="25" spans="2:7" ht="18" customHeight="1" x14ac:dyDescent="0.2">
      <c r="B25" s="64" t="s">
        <v>15</v>
      </c>
      <c r="D25" s="63">
        <v>0.46127000000000001</v>
      </c>
    </row>
    <row r="26" spans="2:7" ht="18" customHeight="1" x14ac:dyDescent="0.2">
      <c r="B26" s="64"/>
    </row>
    <row r="27" spans="2:7" ht="18" customHeight="1" x14ac:dyDescent="0.2">
      <c r="B27" s="64" t="s">
        <v>16</v>
      </c>
      <c r="D27" s="63">
        <f>AVERAGE(D28:D29)</f>
        <v>862.78924749999999</v>
      </c>
    </row>
    <row r="28" spans="2:7" ht="18" customHeight="1" x14ac:dyDescent="0.2">
      <c r="C28" s="28" t="s">
        <v>17</v>
      </c>
      <c r="D28" s="63">
        <v>1035.38672</v>
      </c>
    </row>
    <row r="29" spans="2:7" ht="18" customHeight="1" x14ac:dyDescent="0.2">
      <c r="C29" s="28" t="s">
        <v>104</v>
      </c>
      <c r="D29" s="63">
        <f>(344.99355+1035.39)/2</f>
        <v>690.19177500000001</v>
      </c>
    </row>
    <row r="30" spans="2:7" ht="18" customHeight="1" x14ac:dyDescent="0.2"/>
    <row r="31" spans="2:7" ht="18" customHeight="1" x14ac:dyDescent="0.2">
      <c r="B31" s="64" t="s">
        <v>18</v>
      </c>
      <c r="D31" s="67">
        <f>D25/D27</f>
        <v>5.3462650506663854E-4</v>
      </c>
    </row>
    <row r="32" spans="2:7" ht="18" customHeight="1" x14ac:dyDescent="0.2">
      <c r="B32" s="64"/>
    </row>
    <row r="33" spans="2:4" ht="18" customHeight="1" x14ac:dyDescent="0.25">
      <c r="B33" s="59" t="s">
        <v>19</v>
      </c>
    </row>
    <row r="34" spans="2:4" ht="18" customHeight="1" x14ac:dyDescent="0.2">
      <c r="B34" s="64" t="s">
        <v>20</v>
      </c>
      <c r="D34" s="63">
        <v>0</v>
      </c>
    </row>
    <row r="35" spans="2:4" ht="18" customHeight="1" x14ac:dyDescent="0.2">
      <c r="B35" s="64"/>
    </row>
    <row r="36" spans="2:4" ht="18" customHeight="1" x14ac:dyDescent="0.25">
      <c r="B36" s="59" t="s">
        <v>19</v>
      </c>
    </row>
    <row r="37" spans="2:4" ht="18" customHeight="1" x14ac:dyDescent="0.2">
      <c r="B37" s="64" t="s">
        <v>21</v>
      </c>
      <c r="D37" s="63">
        <f>D44</f>
        <v>9.369077599999992E-2</v>
      </c>
    </row>
    <row r="38" spans="2:4" ht="18" customHeight="1" x14ac:dyDescent="0.2">
      <c r="C38" s="64" t="s">
        <v>22</v>
      </c>
      <c r="D38" s="63">
        <v>0</v>
      </c>
    </row>
    <row r="39" spans="2:4" ht="18" customHeight="1" x14ac:dyDescent="0.2">
      <c r="C39" s="64" t="s">
        <v>23</v>
      </c>
      <c r="D39" s="63">
        <v>0</v>
      </c>
    </row>
    <row r="40" spans="2:4" ht="18" customHeight="1" x14ac:dyDescent="0.2">
      <c r="C40" s="64" t="s">
        <v>24</v>
      </c>
      <c r="D40" s="63">
        <v>0</v>
      </c>
    </row>
    <row r="41" spans="2:4" ht="18" customHeight="1" x14ac:dyDescent="0.2">
      <c r="C41" s="64" t="s">
        <v>25</v>
      </c>
      <c r="D41" s="63">
        <v>0</v>
      </c>
    </row>
    <row r="42" spans="2:4" ht="18" customHeight="1" x14ac:dyDescent="0.2">
      <c r="C42" s="64" t="s">
        <v>26</v>
      </c>
      <c r="D42" s="63">
        <v>0</v>
      </c>
    </row>
    <row r="43" spans="2:4" ht="18" customHeight="1" x14ac:dyDescent="0.2">
      <c r="C43" s="64" t="s">
        <v>27</v>
      </c>
    </row>
    <row r="44" spans="2:4" ht="18" customHeight="1" x14ac:dyDescent="0.2">
      <c r="C44" s="64" t="s">
        <v>28</v>
      </c>
      <c r="D44" s="63">
        <v>9.369077599999992E-2</v>
      </c>
    </row>
    <row r="45" spans="2:4" ht="18" customHeight="1" x14ac:dyDescent="0.2">
      <c r="C45" s="64" t="s">
        <v>29</v>
      </c>
    </row>
    <row r="46" spans="2:4" ht="18" customHeight="1" x14ac:dyDescent="0.2">
      <c r="C46" s="28" t="s">
        <v>30</v>
      </c>
      <c r="D46" s="63">
        <v>0</v>
      </c>
    </row>
    <row r="47" spans="2:4" ht="18" customHeight="1" x14ac:dyDescent="0.2">
      <c r="C47" s="28" t="s">
        <v>31</v>
      </c>
    </row>
    <row r="48" spans="2:4" ht="18" customHeight="1" x14ac:dyDescent="0.2">
      <c r="C48" s="28" t="s">
        <v>32</v>
      </c>
      <c r="D48" s="63">
        <v>0</v>
      </c>
    </row>
    <row r="49" spans="2:4" ht="18" customHeight="1" x14ac:dyDescent="0.2">
      <c r="C49" s="28" t="s">
        <v>31</v>
      </c>
    </row>
    <row r="50" spans="2:4" ht="18" customHeight="1" x14ac:dyDescent="0.2">
      <c r="C50" s="28" t="s">
        <v>33</v>
      </c>
      <c r="D50" s="63">
        <v>0</v>
      </c>
    </row>
    <row r="51" spans="2:4" ht="18" customHeight="1" x14ac:dyDescent="0.2"/>
    <row r="52" spans="2:4" ht="18" customHeight="1" x14ac:dyDescent="0.2">
      <c r="B52" s="64" t="s">
        <v>34</v>
      </c>
      <c r="D52" s="16">
        <f>SUM(D38:D50)/D29</f>
        <v>1.3574600479699997E-4</v>
      </c>
    </row>
    <row r="53" spans="2:4" ht="18" customHeight="1" x14ac:dyDescent="0.2">
      <c r="B53" s="64" t="s">
        <v>35</v>
      </c>
      <c r="D53" s="67">
        <v>1.5E-3</v>
      </c>
    </row>
    <row r="54" spans="2:4" ht="18" customHeight="1" x14ac:dyDescent="0.2">
      <c r="B54" s="64" t="s">
        <v>36</v>
      </c>
      <c r="D54" s="67">
        <f>D53-D52</f>
        <v>1.364253995203E-3</v>
      </c>
    </row>
    <row r="55" spans="2:4" ht="18" customHeight="1" x14ac:dyDescent="0.2">
      <c r="B55" s="64"/>
    </row>
    <row r="56" spans="2:4" ht="18" customHeight="1" x14ac:dyDescent="0.2">
      <c r="B56" s="64" t="s">
        <v>37</v>
      </c>
      <c r="D56" s="63">
        <v>0</v>
      </c>
    </row>
    <row r="57" spans="2:4" ht="18" customHeight="1" x14ac:dyDescent="0.2">
      <c r="B57" s="64" t="s">
        <v>38</v>
      </c>
      <c r="D57" s="16">
        <f>IFERROR((SUM(D38:D50)-D56)/D29,0)</f>
        <v>1.3574600479699997E-4</v>
      </c>
    </row>
    <row r="58" spans="2:4" ht="18" customHeight="1" x14ac:dyDescent="0.2">
      <c r="B58" s="64"/>
    </row>
    <row r="59" spans="2:4" ht="18" customHeight="1" x14ac:dyDescent="0.25">
      <c r="B59" s="59" t="s">
        <v>39</v>
      </c>
    </row>
    <row r="60" spans="2:4" ht="18" customHeight="1" x14ac:dyDescent="0.2">
      <c r="B60" s="64" t="s">
        <v>40</v>
      </c>
      <c r="D60" s="3">
        <f>D25+SUM(D38:D50)-D56</f>
        <v>0.55496077599999993</v>
      </c>
    </row>
    <row r="61" spans="2:4" ht="18" customHeight="1" x14ac:dyDescent="0.2">
      <c r="B61" s="64"/>
    </row>
    <row r="62" spans="2:4" ht="18" customHeight="1" x14ac:dyDescent="0.2">
      <c r="B62" s="64" t="s">
        <v>41</v>
      </c>
      <c r="D62" s="16">
        <f>IFERROR(D60/D27,0)</f>
        <v>6.4321707486276938E-4</v>
      </c>
    </row>
    <row r="63" spans="2:4" ht="18" customHeight="1" x14ac:dyDescent="0.2">
      <c r="B63" s="64"/>
    </row>
    <row r="64" spans="2:4" ht="18" customHeight="1" x14ac:dyDescent="0.25">
      <c r="B64" s="59" t="s">
        <v>42</v>
      </c>
    </row>
    <row r="65" spans="2:4" ht="18" customHeight="1" x14ac:dyDescent="0.2">
      <c r="B65" s="64" t="s">
        <v>43</v>
      </c>
      <c r="D65" s="67">
        <v>1E-3</v>
      </c>
    </row>
    <row r="66" spans="2:4" ht="18" customHeight="1" x14ac:dyDescent="0.2">
      <c r="B66" s="64" t="s">
        <v>44</v>
      </c>
    </row>
    <row r="67" spans="2:4" ht="18" customHeight="1" x14ac:dyDescent="0.2">
      <c r="B67" s="64" t="s">
        <v>45</v>
      </c>
      <c r="D67" s="67">
        <f>D65+D31</f>
        <v>1.5346265050666386E-3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</vt:lpstr>
      <vt:lpstr>14948</vt:lpstr>
      <vt:lpstr>14949</vt:lpstr>
      <vt:lpstr>15203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Keshet Liat</dc:creator>
  <cp:lastModifiedBy>itay</cp:lastModifiedBy>
  <dcterms:created xsi:type="dcterms:W3CDTF">2025-02-10T11:26:09Z</dcterms:created>
  <dcterms:modified xsi:type="dcterms:W3CDTF">2025-03-12T08:42:16Z</dcterms:modified>
</cp:coreProperties>
</file>