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EXCEL\account\Name\ALL\צוות שי\הוצאות ישירות\Q4\יהב\"/>
    </mc:Choice>
  </mc:AlternateContent>
  <bookViews>
    <workbookView xWindow="0" yWindow="0" windowWidth="28800" windowHeight="12315" activeTab="5"/>
  </bookViews>
  <sheets>
    <sheet name="נספח 1 מצרפי" sheetId="1" r:id="rId1"/>
    <sheet name="נספח 1 מסלול 1" sheetId="4" r:id="rId2"/>
    <sheet name="נספח 1 מסלול 2" sheetId="5" r:id="rId3"/>
    <sheet name="נספח 1 מסלול 3" sheetId="6" r:id="rId4"/>
    <sheet name="נספח 2" sheetId="2" r:id="rId5"/>
    <sheet name="נספח 3" sheetId="3" r:id="rId6"/>
  </sheets>
  <externalReferences>
    <externalReference r:id="rId7"/>
  </externalReferences>
  <definedNames>
    <definedName name="comp_name">'[1]הפעלה דוח הוצאות ישירות'!$D$2</definedName>
    <definedName name="SUG_MUZAR">'[1]הפעלה דוח הוצאות ישירות'!$D$3</definedName>
    <definedName name="to_date">'[1]הפעלה דוח הוצאות ישירות'!$D$4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3" l="1"/>
  <c r="D16" i="5"/>
  <c r="D22" i="4"/>
  <c r="D19" i="4"/>
  <c r="D16" i="4" l="1"/>
  <c r="D16" i="1"/>
  <c r="D16" i="6"/>
  <c r="D34" i="1" l="1"/>
  <c r="D34" i="5"/>
  <c r="D8" i="2" l="1"/>
  <c r="D30" i="2"/>
  <c r="D6" i="2"/>
  <c r="D4" i="1"/>
  <c r="D5" i="4"/>
  <c r="D4" i="4"/>
  <c r="D31" i="5" l="1"/>
  <c r="D31" i="6"/>
  <c r="D25" i="1" l="1"/>
  <c r="D62" i="3"/>
  <c r="D24" i="1"/>
  <c r="D34" i="6" l="1"/>
  <c r="D17" i="2"/>
  <c r="D37" i="4"/>
  <c r="D17" i="1"/>
  <c r="D9" i="1"/>
  <c r="D7" i="1" s="1"/>
  <c r="D37" i="6"/>
  <c r="D65" i="3"/>
  <c r="D66" i="3"/>
  <c r="D37" i="1"/>
  <c r="D42" i="3"/>
  <c r="D34" i="4" l="1"/>
  <c r="D31" i="4"/>
  <c r="D35" i="6"/>
  <c r="D37" i="5"/>
  <c r="D11" i="2" l="1"/>
  <c r="D5" i="1" l="1"/>
  <c r="D3" i="4" l="1"/>
  <c r="D3" i="1"/>
  <c r="D88" i="3"/>
  <c r="D70" i="3" l="1"/>
  <c r="D35" i="5" l="1"/>
  <c r="D23" i="1" l="1"/>
  <c r="D3" i="5"/>
  <c r="D3" i="6"/>
  <c r="D22" i="1" l="1"/>
  <c r="D19" i="1" l="1"/>
  <c r="D35" i="4" l="1"/>
  <c r="D31" i="1" l="1"/>
  <c r="D35" i="1" s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ThisWorkbookDataModel"/>
    <s v="#,0.00"/>
    <s v="[Measures].[DE1_lastYear_Total]"/>
    <s v="[Measures].[DE1_lastYear_1]"/>
    <s v="[Measures].[DE1_lastYear_2]"/>
  </metadataStrings>
  <mdxMetadata count="3">
    <mdx n="0" f="v">
      <t c="1" si="1">
        <n x="2"/>
      </t>
    </mdx>
    <mdx n="0" f="v">
      <t c="1" si="1">
        <n x="3"/>
      </t>
    </mdx>
    <mdx n="0" f="v">
      <t c="1" si="1">
        <n x="4"/>
      </t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<sst xmlns="http://schemas.openxmlformats.org/spreadsheetml/2006/main" count="275" uniqueCount="145">
  <si>
    <t>נספח 1 - יהב רופאים - קרן השתלמות -  סך התשלומים ששולמו בגין כל סוג של הוצאה ישירה לשנה המסתיימת ביום 30/12/2021</t>
  </si>
  <si>
    <t>תאור</t>
  </si>
  <si>
    <t>אלפי ש''ח</t>
  </si>
  <si>
    <t>1. סהכ עמלות קניה ומכירה</t>
  </si>
  <si>
    <t>א. סך עמלות ברוקראז לצדדים קשורים</t>
  </si>
  <si>
    <t>ב. סך עמלות ברוקראז לצדדים שאינם קשורים</t>
  </si>
  <si>
    <t>2. סה"כ עמלות קסטודיאן</t>
  </si>
  <si>
    <t>א. סך עמלות קסטודיאן לצדדים קשורים</t>
  </si>
  <si>
    <t>ב. סך עמלות קסטודיאן לצדדים שאינם קשורים</t>
  </si>
  <si>
    <t>3. סה"כ הוצאות מהשקעות לא סחירות</t>
  </si>
  <si>
    <t>א. סך הוצאות הנובעות מהשקעה בניירות ערך לא סחירים שאינם לצורך מימון פרויקטים לתשתיות</t>
  </si>
  <si>
    <t>ב. סך הוצאות הנובעות ממימון פרויקטים לתשתיות</t>
  </si>
  <si>
    <t>ג. סך הוצאות הנובעות מהשקעה בזכויות במקרקעין</t>
  </si>
  <si>
    <t>4. סה"כ עמלות ניהול חיצוני</t>
  </si>
  <si>
    <t xml:space="preserve">א.סך תשלומים הנובעים מהשקעה בקרנות השקעה בישראל </t>
  </si>
  <si>
    <t>ג. סך תשלומים הנובעים מהשקעה בקרנות השקעה בחו"ל</t>
  </si>
  <si>
    <t>ד. סך תשלומים למנהלי תיקים ישראלים בגין השקעה בחו"ל</t>
  </si>
  <si>
    <t xml:space="preserve">ה. סך תשלומים למנהלי תיקים זרים </t>
  </si>
  <si>
    <t>ו. סך תשלומים בגין השקעה בתעודות סל ישראליות</t>
  </si>
  <si>
    <t>ז. סך תשלומים בגין השקעה בתעודות סל זרות</t>
  </si>
  <si>
    <t>ח. סך תשלומים בגין השקעה בקרנות נאמנות ישראליות - צד קשור</t>
  </si>
  <si>
    <t>ט. סך תשלומים בגין השקעה בקרנות נאמנות זרות</t>
  </si>
  <si>
    <t>5. סה"כ הוצאות אחרות</t>
  </si>
  <si>
    <t>א. סך הוצאות בעד ניהול תביעות</t>
  </si>
  <si>
    <t>ב. סך הוצאות בעד מתן משכנתאות</t>
  </si>
  <si>
    <t>6. סה"כ הוצאות ישירות (סיכום סעיפים 1 עד 5)</t>
  </si>
  <si>
    <t>7. שיעור הוצאות ישירות</t>
  </si>
  <si>
    <t>א. שיעור סך ההוצאות הישירות, שההוצאה בגינן מוגבלת לשיעור של 0.25 לפי התקנות (באחוזים) (סיכום סעיפים 3א, 4, 5ב חלקי סך נכסים לסוף שנה קודמת)</t>
  </si>
  <si>
    <t>ב. שיעור סך הוצאות ישירות מסך נכסים לסוף שנה קודמת (באחוזים) (סעיף 6 חלקי סך נכסים לסוף שנה קודמת)</t>
  </si>
  <si>
    <t>8. יתרת נכסים ממוצעת באלפי ₪</t>
  </si>
  <si>
    <t>נספח 2 - יהב רופאים - קרן השתלמות - פרוט עמלות והוצאות לשנה המסתיימת ביום 30/12/2021</t>
  </si>
  <si>
    <t>ברוקראז-עמלות קניה ומכירה בגין עסקאות בניע סחירים</t>
  </si>
  <si>
    <t/>
  </si>
  <si>
    <t>צדדים קשורים</t>
  </si>
  <si>
    <t>סה"כ לצדדים קשורים</t>
  </si>
  <si>
    <t>צדדים שאינם קשורים</t>
  </si>
  <si>
    <t>ברוקר IBI</t>
  </si>
  <si>
    <t>בנק לאומי</t>
  </si>
  <si>
    <t>סה"כ לצדדים שאינם קשורים</t>
  </si>
  <si>
    <t>סך עמלות ברוקראז</t>
  </si>
  <si>
    <t>עמלות קסטודיאן</t>
  </si>
  <si>
    <t>סך עמלות קסטודיאן</t>
  </si>
  <si>
    <t>הוצאות הנובעת מהשקעה בניע לא סחירים או ממתן הלוואה</t>
  </si>
  <si>
    <t>גוף/יחיד א</t>
  </si>
  <si>
    <t>אחרים</t>
  </si>
  <si>
    <t>סך הוצאות הנובעת מהשקעה בניע לא סחירים או ממתן הלוואה</t>
  </si>
  <si>
    <t>הוצאה הנובעת מהשקעה בזכויות במקרקעין</t>
  </si>
  <si>
    <t>סך הוצאות הנובעת מהשקעה בזכויות מקרקעין</t>
  </si>
  <si>
    <t>הוצאה הנובעת בעד ניהול תביעה או תובענה</t>
  </si>
  <si>
    <t>סך הוצאות בעד ניהול תביעה או תובענה</t>
  </si>
  <si>
    <t>הוצאה הנובעת ממתן משכנתא</t>
  </si>
  <si>
    <t>סך הוצאות הנובעת ממתן משכנתא</t>
  </si>
  <si>
    <t>סך הכל עמלות והוצאות</t>
  </si>
  <si>
    <t xml:space="preserve"> יתרת נכסים ממוצעת באלפי ₪</t>
  </si>
  <si>
    <t>נספח 3 - יהב רופאים - קרן השתלמות - פירוט עמלות ניהול חיצוני לשנה המסתיימת ביום 30/12/2021</t>
  </si>
  <si>
    <t>אלפי שח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</si>
  <si>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</si>
  <si>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</si>
  <si>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</si>
  <si>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תשלום למנהל תיקים זר</t>
  </si>
  <si>
    <t>סך תשלום למנהל תיקים זר</t>
  </si>
  <si>
    <t xml:space="preserve">תשלום בגין קרנות נאמנות </t>
  </si>
  <si>
    <t>קרן נאמנות ישראלית</t>
  </si>
  <si>
    <t>מגדל קרנות נאמנות בע"מ</t>
  </si>
  <si>
    <t>קרן חוץ</t>
  </si>
  <si>
    <t>MARKET VECTORS</t>
  </si>
  <si>
    <t>State Street Corp</t>
  </si>
  <si>
    <t>Kotak</t>
  </si>
  <si>
    <t>Trigon New Europe Fund</t>
  </si>
  <si>
    <t>Comgest</t>
  </si>
  <si>
    <t>India Acorn ICAV - Ashoka Indi</t>
  </si>
  <si>
    <t>Schroder ISF Greater China</t>
  </si>
  <si>
    <t>Diamond Capital</t>
  </si>
  <si>
    <t xml:space="preserve">Invesco </t>
  </si>
  <si>
    <t>CREDIT SUISSE</t>
  </si>
  <si>
    <t>סך תשלומים בגין השקעה בקרנות נאמנות</t>
  </si>
  <si>
    <t>תשלום בגין השקעה בתעודות סל</t>
  </si>
  <si>
    <t>תעודות סל ישראליות</t>
  </si>
  <si>
    <t>סך הכל תעודות סל ישראליות</t>
  </si>
  <si>
    <t>תעודת סל זרה</t>
  </si>
  <si>
    <t>LYXOR ETF</t>
  </si>
  <si>
    <t>BlackRock Inc</t>
  </si>
  <si>
    <t>Van Eck ETF</t>
  </si>
  <si>
    <t>KRANESHARES</t>
  </si>
  <si>
    <t>Mirae Asset Global Discovery Fund</t>
  </si>
  <si>
    <t>US GLOBAL JETS</t>
  </si>
  <si>
    <t>WisdomTree</t>
  </si>
  <si>
    <t>Vanguard Group</t>
  </si>
  <si>
    <t>Global X Management Co LLc</t>
  </si>
  <si>
    <t>First Trust Portfolios</t>
  </si>
  <si>
    <t>COMSTAGE</t>
  </si>
  <si>
    <t>ARK Innovation ETF</t>
  </si>
  <si>
    <t>סך הכל תעודות סל זרות</t>
  </si>
  <si>
    <t>סך הכל עמלות ניהול חיצוני</t>
  </si>
  <si>
    <t>Direct Lending Fund III</t>
  </si>
  <si>
    <t>EQT IX</t>
  </si>
  <si>
    <t>INSIGHT XI</t>
  </si>
  <si>
    <t>Madison Realty Capital Debt V</t>
  </si>
  <si>
    <t>Mv Senior 2</t>
  </si>
  <si>
    <t>Vintage Fund of Funds VI (Access)</t>
  </si>
  <si>
    <t>Vintage Fund of Funds VI (Breakout)</t>
  </si>
  <si>
    <t>Windin’ Capital</t>
  </si>
  <si>
    <t>אלטו 3</t>
  </si>
  <si>
    <t>אלקטרה נדל"ן 3</t>
  </si>
  <si>
    <t>אלקטרה נדלן 2</t>
  </si>
  <si>
    <t>בלו אטלנטיק 3</t>
  </si>
  <si>
    <t>בלו אטלנטיק פרטנרס</t>
  </si>
  <si>
    <t>ברידג'ס ישראל</t>
  </si>
  <si>
    <t>דובר 10</t>
  </si>
  <si>
    <t xml:space="preserve">המילטון ליין 4 </t>
  </si>
  <si>
    <t xml:space="preserve">Vintage V access  </t>
  </si>
  <si>
    <t>וינטאג' קו אינווסט 3</t>
  </si>
  <si>
    <t>יסודות נדל"ן ג</t>
  </si>
  <si>
    <t>ליכטמן</t>
  </si>
  <si>
    <t>MONETA CAPITAL</t>
  </si>
  <si>
    <t>מונטה סיד 2</t>
  </si>
  <si>
    <t>פורטיסימו 5</t>
  </si>
  <si>
    <t>פורמה</t>
  </si>
  <si>
    <t>פירסט טיים 2</t>
  </si>
  <si>
    <t>פנתיאון אקסס</t>
  </si>
  <si>
    <t>קלירמארק 3</t>
  </si>
  <si>
    <t>תשתיות ישראל 4</t>
  </si>
  <si>
    <t>Forma European Fund II</t>
  </si>
  <si>
    <t>Pitango Growth Fund II, L.P</t>
  </si>
  <si>
    <t>IBI SECURED BRIDGE LOAN.LP</t>
  </si>
  <si>
    <t>NOKED LONG</t>
  </si>
  <si>
    <t>ORCA LONG</t>
  </si>
  <si>
    <t>אלפא ערך</t>
  </si>
  <si>
    <t>נוקד אקוויטי (ישראלי)</t>
  </si>
  <si>
    <t>נוקד בונדס</t>
  </si>
  <si>
    <t>נספח 1 - השתלמות רופאים כללי -  סך התשלומים ששולמו בגין כל סוג של הוצאה ישירה לשנה המסתיימת ביום 30/12/2021</t>
  </si>
  <si>
    <t>נספח 1 - השתלמות רופאים אגח ממש ישראל -  סך התשלומים ששולמו בגין כל סוג של הוצאה ישירה לשנה המסתיימת ביום 30/12/2021</t>
  </si>
  <si>
    <t>נספח 1 - השתלמות רופאים מניות  -  סך התשלומים ששולמו בגין כל סוג של הוצאה ישירה לשנה המסתיימת ביום 30/12/2021</t>
  </si>
  <si>
    <t>יתרת נכסים לסוף שנה קודמת</t>
  </si>
  <si>
    <t>AMERICAN CENTURY FOCUSED DYNAMIC GROWTH ETF</t>
  </si>
  <si>
    <t>ברוקר זר</t>
  </si>
  <si>
    <t>מיטב 5018</t>
  </si>
  <si>
    <t>קסם קרנות נאמנות בע"מ</t>
  </si>
  <si>
    <t>הראל קרנות נאמנות בע"מ</t>
  </si>
  <si>
    <t>מור ניהול קרנות נאמנות בע"מ</t>
  </si>
  <si>
    <t>פסגות קרנות נאמנות בע"מ</t>
  </si>
  <si>
    <t>אי בי אי ניהול קרנות נאמנות בע"מ</t>
  </si>
  <si>
    <t>ב. סך תשלומים הנובעים מהשקעה בקרנות השקעה בחו"ל</t>
  </si>
  <si>
    <t>ח. סך תשלומים בגין השקעה בקרנות נאמנות ישראליות</t>
  </si>
  <si>
    <t xml:space="preserve">ב. סך תשלומים הנובעים מהשקעה בקרנות השקעה בחו"ל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</si>
</sst>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.00_);_(* \(#,##0.00\);_(* &quot;-&quot;??_);_(@_)"/>
    <numFmt numFmtId="165" formatCode="_ * #,##0.0_ ;_ * \-#,##0.0_ ;_ * &quot;-&quot;??_ ;_ @_ "/>
    <numFmt numFmtId="166" formatCode="_ * #,##0_ ;_ * \-#,##0_ ;_ * &quot;-&quot;??_ ;_ @_ "/>
  </numFmts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David"/>
      <family val="2"/>
      <charset val="177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Fill="1" applyBorder="1" applyAlignment="1">
      <alignment horizontal="right" readingOrder="2"/>
    </xf>
    <xf numFmtId="165" fontId="2" fillId="0" borderId="0" xfId="1" applyNumberFormat="1" applyFont="1" applyFill="1" applyBorder="1" applyAlignment="1">
      <alignment horizontal="right" readingOrder="2"/>
    </xf>
    <xf numFmtId="0" fontId="3" fillId="0" borderId="0" xfId="0" applyFont="1" applyFill="1" applyBorder="1" applyAlignment="1">
      <alignment readingOrder="2"/>
    </xf>
    <xf numFmtId="0" fontId="5" fillId="0" borderId="0" xfId="2" applyFont="1" applyFill="1" applyBorder="1" applyAlignment="1" applyProtection="1">
      <alignment horizontal="right"/>
    </xf>
    <xf numFmtId="165" fontId="2" fillId="0" borderId="0" xfId="1" applyNumberFormat="1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166" fontId="2" fillId="0" borderId="0" xfId="1" applyNumberFormat="1" applyFont="1" applyFill="1" applyBorder="1" applyAlignment="1"/>
    <xf numFmtId="164" fontId="2" fillId="0" borderId="0" xfId="1" applyNumberFormat="1" applyFont="1" applyFill="1" applyBorder="1" applyAlignment="1"/>
    <xf numFmtId="0" fontId="3" fillId="0" borderId="0" xfId="0" applyFont="1" applyFill="1" applyBorder="1" applyAlignment="1">
      <alignment horizontal="right"/>
    </xf>
    <xf numFmtId="166" fontId="2" fillId="0" borderId="0" xfId="1" applyNumberFormat="1" applyFont="1" applyFill="1" applyBorder="1"/>
    <xf numFmtId="0" fontId="2" fillId="0" borderId="0" xfId="0" applyFont="1" applyFill="1" applyBorder="1" applyAlignment="1"/>
    <xf numFmtId="166" fontId="2" fillId="0" borderId="0" xfId="1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right"/>
    </xf>
    <xf numFmtId="164" fontId="7" fillId="0" borderId="0" xfId="0" applyNumberFormat="1" applyFont="1" applyFill="1" applyBorder="1" applyAlignment="1"/>
    <xf numFmtId="164" fontId="2" fillId="0" borderId="0" xfId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2" applyFont="1" applyFill="1" applyBorder="1" applyAlignment="1" applyProtection="1">
      <alignment horizontal="right" wrapText="1" readingOrder="2"/>
    </xf>
    <xf numFmtId="0" fontId="5" fillId="0" borderId="0" xfId="2" applyFont="1" applyFill="1" applyBorder="1" applyAlignment="1" applyProtection="1">
      <alignment horizontal="right" wrapText="1"/>
    </xf>
    <xf numFmtId="164" fontId="9" fillId="0" borderId="0" xfId="1" applyNumberFormat="1" applyFont="1" applyFill="1" applyBorder="1"/>
    <xf numFmtId="0" fontId="10" fillId="0" borderId="0" xfId="0" applyFont="1" applyFill="1" applyBorder="1"/>
    <xf numFmtId="164" fontId="6" fillId="0" borderId="0" xfId="1" applyNumberFormat="1" applyFont="1" applyFill="1" applyBorder="1" applyAlignment="1"/>
    <xf numFmtId="10" fontId="2" fillId="0" borderId="0" xfId="3" applyNumberFormat="1" applyFont="1" applyFill="1" applyBorder="1"/>
    <xf numFmtId="164" fontId="9" fillId="0" borderId="0" xfId="1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164" fontId="9" fillId="0" borderId="0" xfId="0" applyNumberFormat="1" applyFont="1" applyFill="1" applyBorder="1"/>
    <xf numFmtId="43" fontId="0" fillId="0" borderId="0" xfId="0" applyNumberFormat="1"/>
    <xf numFmtId="164" fontId="9" fillId="0" borderId="0" xfId="0" applyNumberFormat="1" applyFont="1" applyFill="1" applyBorder="1" applyAlignment="1">
      <alignment horizontal="right"/>
    </xf>
  </cellXfs>
  <cellStyles count="4">
    <cellStyle name="Comma" xfId="1" builtinId="3"/>
    <cellStyle name="Normal" xfId="0" builtinId="0"/>
    <cellStyle name="Normal 3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497;&#1492;&#1489;%20&#1492;&#1513;&#1514;&#1500;&#1502;&#1493;&#1514;\&#1489;&#1491;&#1497;&#1511;&#1514;%20&#1506;&#1502;&#1500;&#1493;&#1514;%20&#1489;&#1512;&#1493;&#1511;&#1512;&#1488;&#1494;%20&#1508;&#1497;&#1489;&#1493;&#1496;%2012.2021%20&#1497;&#1492;&#1489;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פעלה בדיקת עמלות"/>
      <sheetName val="דוח תנועות FC דנאל"/>
      <sheetName val="מטריצת תעריפון"/>
      <sheetName val="מטריצת תעריפון דולר"/>
      <sheetName val="מטריצת תעריפון מטבעות"/>
      <sheetName val="DNL_TNU"/>
      <sheetName val="בקרה"/>
      <sheetName val="מטריצת ברוקרים"/>
      <sheetName val="VALIDATION"/>
      <sheetName val="Atlas_MF"/>
      <sheetName val="Atlas_MFTNU"/>
      <sheetName val="Manpik"/>
      <sheetName val="JUNK"/>
      <sheetName val="הפעלה דוח הוצאות ישירות"/>
      <sheetName val="נספח 1 - סך תשלומים ששולמו"/>
      <sheetName val="נספח 2 - עמלות והוצאות"/>
      <sheetName val="נספח 3 - עמלות ניהול חיצונ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D2" t="str">
            <v>יהב רופאים</v>
          </cell>
        </row>
        <row r="3">
          <cell r="D3" t="str">
            <v>קרן השתלמות</v>
          </cell>
        </row>
        <row r="4">
          <cell r="D4">
            <v>44560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40"/>
  <sheetViews>
    <sheetView rightToLeft="1" topLeftCell="A16" workbookViewId="0">
      <selection activeCell="D31" sqref="D31"/>
    </sheetView>
  </sheetViews>
  <sheetFormatPr defaultRowHeight="15" x14ac:dyDescent="0.25"/>
  <cols>
    <col min="3" max="3" width="46" style="6" customWidth="1"/>
    <col min="4" max="4" width="12.625" style="5" bestFit="1" customWidth="1"/>
    <col min="6" max="6" width="12.625" bestFit="1" customWidth="1"/>
  </cols>
  <sheetData>
    <row r="1" spans="3:7" x14ac:dyDescent="0.25">
      <c r="C1" s="1" t="s">
        <v>0</v>
      </c>
      <c r="D1" s="2"/>
    </row>
    <row r="2" spans="3:7" x14ac:dyDescent="0.25">
      <c r="C2" s="3" t="s">
        <v>1</v>
      </c>
      <c r="D2" s="2" t="s">
        <v>2</v>
      </c>
    </row>
    <row r="3" spans="3:7" ht="15.75" x14ac:dyDescent="0.25">
      <c r="C3" s="19" t="s">
        <v>3</v>
      </c>
      <c r="D3" s="5">
        <f>D4+D5</f>
        <v>427.86728354899998</v>
      </c>
    </row>
    <row r="4" spans="3:7" ht="15.75" x14ac:dyDescent="0.25">
      <c r="C4" s="4" t="s">
        <v>4</v>
      </c>
      <c r="D4" s="5">
        <f>'נספח 1 מסלול 1'!D4</f>
        <v>5.5650000000000004</v>
      </c>
    </row>
    <row r="5" spans="3:7" ht="15.75" x14ac:dyDescent="0.25">
      <c r="C5" s="4" t="s">
        <v>5</v>
      </c>
      <c r="D5" s="5">
        <f>'נספח 2'!D11</f>
        <v>422.30228354899998</v>
      </c>
    </row>
    <row r="6" spans="3:7" ht="15.75" x14ac:dyDescent="0.25">
      <c r="C6" s="4"/>
      <c r="D6" s="5">
        <v>0</v>
      </c>
    </row>
    <row r="7" spans="3:7" ht="15.75" x14ac:dyDescent="0.25">
      <c r="C7" s="19" t="s">
        <v>6</v>
      </c>
      <c r="D7" s="5">
        <f>D9</f>
        <v>35.567</v>
      </c>
    </row>
    <row r="8" spans="3:7" ht="15.75" x14ac:dyDescent="0.25">
      <c r="C8" s="4" t="s">
        <v>7</v>
      </c>
      <c r="D8" s="5">
        <v>0</v>
      </c>
    </row>
    <row r="9" spans="3:7" ht="15.75" x14ac:dyDescent="0.25">
      <c r="C9" s="4" t="s">
        <v>8</v>
      </c>
      <c r="D9" s="5">
        <f>'נספח 1 מסלול 1'!D9+'נספח 1 מסלול 2'!D9+'נספח 1 מסלול 3'!D9</f>
        <v>35.567</v>
      </c>
    </row>
    <row r="10" spans="3:7" ht="15.75" x14ac:dyDescent="0.25">
      <c r="C10" s="4"/>
      <c r="D10" s="5">
        <v>0</v>
      </c>
    </row>
    <row r="11" spans="3:7" ht="15.75" x14ac:dyDescent="0.25">
      <c r="C11" s="19" t="s">
        <v>9</v>
      </c>
      <c r="D11" s="5">
        <v>0</v>
      </c>
    </row>
    <row r="12" spans="3:7" ht="31.5" x14ac:dyDescent="0.25">
      <c r="C12" s="20" t="s">
        <v>10</v>
      </c>
      <c r="D12" s="5">
        <v>0</v>
      </c>
    </row>
    <row r="13" spans="3:7" ht="15.75" x14ac:dyDescent="0.25">
      <c r="C13" s="4" t="s">
        <v>11</v>
      </c>
      <c r="D13" s="5">
        <v>0</v>
      </c>
    </row>
    <row r="14" spans="3:7" ht="15.75" x14ac:dyDescent="0.25">
      <c r="C14" s="4" t="s">
        <v>12</v>
      </c>
      <c r="D14" s="5">
        <v>0</v>
      </c>
    </row>
    <row r="15" spans="3:7" ht="15.75" x14ac:dyDescent="0.25">
      <c r="C15" s="4"/>
    </row>
    <row r="16" spans="3:7" ht="15.75" x14ac:dyDescent="0.25">
      <c r="C16" s="19" t="s">
        <v>13</v>
      </c>
      <c r="D16" s="5">
        <f>D17+D18+D19+D20+D21+D22+D23+D24+D25</f>
        <v>2917.015564131103</v>
      </c>
      <c r="G16" s="28"/>
    </row>
    <row r="17" spans="3:7" ht="15.75" x14ac:dyDescent="0.25">
      <c r="C17" s="4" t="s">
        <v>14</v>
      </c>
      <c r="D17" s="5">
        <f>'נספח 3'!D23+'נספח 3'!D31+'נספח 3'!D36+'נספח 3'!D37+'נספח 3'!D38+'נספח 3'!D39+'נספח 3'!D40</f>
        <v>505.23895993956666</v>
      </c>
    </row>
    <row r="18" spans="3:7" ht="15.75" x14ac:dyDescent="0.25">
      <c r="C18" s="20" t="s">
        <v>142</v>
      </c>
      <c r="D18" s="5">
        <v>0</v>
      </c>
    </row>
    <row r="19" spans="3:7" ht="15.75" x14ac:dyDescent="0.25">
      <c r="C19" s="20" t="s">
        <v>15</v>
      </c>
      <c r="D19" s="5">
        <f>'נספח 3'!D42-'נספח 1 מצרפי'!D17</f>
        <v>1471.1177708924165</v>
      </c>
    </row>
    <row r="20" spans="3:7" ht="31.5" x14ac:dyDescent="0.25">
      <c r="C20" s="20" t="s">
        <v>16</v>
      </c>
      <c r="D20" s="5">
        <v>0</v>
      </c>
    </row>
    <row r="21" spans="3:7" ht="15.75" x14ac:dyDescent="0.25">
      <c r="C21" s="20" t="s">
        <v>17</v>
      </c>
      <c r="D21" s="5">
        <v>0</v>
      </c>
    </row>
    <row r="22" spans="3:7" ht="15.75" x14ac:dyDescent="0.25">
      <c r="C22" s="20" t="s">
        <v>18</v>
      </c>
      <c r="D22" s="5">
        <f>'נספח 3'!D70</f>
        <v>13.269120486</v>
      </c>
      <c r="E22" s="5"/>
      <c r="F22" s="27"/>
      <c r="G22" s="5"/>
    </row>
    <row r="23" spans="3:7" ht="15.75" x14ac:dyDescent="0.25">
      <c r="C23" s="20" t="s">
        <v>19</v>
      </c>
      <c r="D23" s="5">
        <f>'נספח 3'!D88</f>
        <v>607.42945028900044</v>
      </c>
      <c r="E23" s="5"/>
      <c r="F23" s="27"/>
      <c r="G23" s="5"/>
    </row>
    <row r="24" spans="3:7" ht="15.75" x14ac:dyDescent="0.25">
      <c r="C24" s="20" t="s">
        <v>143</v>
      </c>
      <c r="D24" s="5">
        <f>'נספח 3'!D48</f>
        <v>21.4</v>
      </c>
    </row>
    <row r="25" spans="3:7" ht="15.75" x14ac:dyDescent="0.25">
      <c r="C25" s="20" t="s">
        <v>21</v>
      </c>
      <c r="D25" s="5">
        <f>'נספח 3'!D62-D24</f>
        <v>298.56026252411965</v>
      </c>
      <c r="E25" s="5"/>
      <c r="F25" s="5"/>
      <c r="G25" s="29"/>
    </row>
    <row r="26" spans="3:7" ht="15.75" x14ac:dyDescent="0.25">
      <c r="C26" s="4"/>
      <c r="E26" s="28"/>
    </row>
    <row r="27" spans="3:7" ht="15.75" x14ac:dyDescent="0.25">
      <c r="C27" s="19" t="s">
        <v>22</v>
      </c>
      <c r="D27" s="5">
        <v>0</v>
      </c>
    </row>
    <row r="28" spans="3:7" ht="15.75" x14ac:dyDescent="0.25">
      <c r="C28" s="4" t="s">
        <v>23</v>
      </c>
    </row>
    <row r="29" spans="3:7" ht="15.75" x14ac:dyDescent="0.25">
      <c r="C29" s="4" t="s">
        <v>24</v>
      </c>
    </row>
    <row r="30" spans="3:7" ht="15.75" x14ac:dyDescent="0.25">
      <c r="C30" s="4"/>
    </row>
    <row r="31" spans="3:7" ht="15.75" x14ac:dyDescent="0.25">
      <c r="C31" s="19" t="s">
        <v>25</v>
      </c>
      <c r="D31" s="5">
        <f>D3+D7+D11+D16+D27</f>
        <v>3380.4498476801032</v>
      </c>
    </row>
    <row r="32" spans="3:7" ht="15.75" x14ac:dyDescent="0.25">
      <c r="C32" s="4"/>
      <c r="E32" s="28"/>
    </row>
    <row r="33" spans="3:6" ht="15.75" x14ac:dyDescent="0.25">
      <c r="C33" s="19" t="s">
        <v>26</v>
      </c>
    </row>
    <row r="34" spans="3:6" ht="47.25" x14ac:dyDescent="0.25">
      <c r="C34" s="20" t="s">
        <v>27</v>
      </c>
      <c r="D34" s="24">
        <f>D16/D39</f>
        <v>2.1962480186205132E-3</v>
      </c>
    </row>
    <row r="35" spans="3:6" ht="31.5" x14ac:dyDescent="0.25">
      <c r="C35" s="20" t="s">
        <v>28</v>
      </c>
      <c r="D35" s="24">
        <f>D31/D37</f>
        <v>2.533097550814838E-3</v>
      </c>
    </row>
    <row r="36" spans="3:6" ht="15.75" x14ac:dyDescent="0.25">
      <c r="C36" s="4"/>
    </row>
    <row r="37" spans="3:6" ht="15.75" hidden="1" x14ac:dyDescent="0.25">
      <c r="C37" s="19" t="s">
        <v>29</v>
      </c>
      <c r="D37" s="17">
        <f>(1340843.3+D39)/2</f>
        <v>1334512.3035599999</v>
      </c>
      <c r="F37" s="17"/>
    </row>
    <row r="38" spans="3:6" hidden="1" x14ac:dyDescent="0.25">
      <c r="D38" s="22"/>
    </row>
    <row r="39" spans="3:6" ht="15.75" hidden="1" x14ac:dyDescent="0.25">
      <c r="C39" s="19" t="s">
        <v>133</v>
      </c>
      <c r="D39" s="21" vm="1">
        <v>1328181.30712</v>
      </c>
    </row>
    <row r="40" spans="3:6" hidden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39"/>
  <sheetViews>
    <sheetView rightToLeft="1" topLeftCell="A7" workbookViewId="0">
      <selection activeCell="D31" sqref="D31"/>
    </sheetView>
  </sheetViews>
  <sheetFormatPr defaultRowHeight="15" x14ac:dyDescent="0.25"/>
  <cols>
    <col min="3" max="3" width="46.375" style="6" customWidth="1"/>
    <col min="4" max="4" width="12.625" style="5" bestFit="1" customWidth="1"/>
    <col min="5" max="6" width="12.625" bestFit="1" customWidth="1"/>
  </cols>
  <sheetData>
    <row r="1" spans="3:4" x14ac:dyDescent="0.25">
      <c r="C1" s="1" t="s">
        <v>130</v>
      </c>
      <c r="D1" s="2"/>
    </row>
    <row r="2" spans="3:4" x14ac:dyDescent="0.25">
      <c r="C2" s="3" t="s">
        <v>1</v>
      </c>
      <c r="D2" s="2" t="s">
        <v>2</v>
      </c>
    </row>
    <row r="3" spans="3:4" ht="15.75" x14ac:dyDescent="0.25">
      <c r="C3" s="19" t="s">
        <v>3</v>
      </c>
      <c r="D3" s="5">
        <f>D4+D5</f>
        <v>419.967283549</v>
      </c>
    </row>
    <row r="4" spans="3:4" ht="15.75" x14ac:dyDescent="0.25">
      <c r="C4" s="4" t="s">
        <v>4</v>
      </c>
      <c r="D4" s="5">
        <f>'נספח 2'!D5</f>
        <v>5.5650000000000004</v>
      </c>
    </row>
    <row r="5" spans="3:4" ht="15.75" x14ac:dyDescent="0.25">
      <c r="C5" s="4" t="s">
        <v>5</v>
      </c>
      <c r="D5" s="5">
        <f>'נספח 2'!D11-'נספח 1 מסלול 3'!D5-'נספח 1 מסלול 2'!D5</f>
        <v>414.402283549</v>
      </c>
    </row>
    <row r="6" spans="3:4" ht="15.75" x14ac:dyDescent="0.25">
      <c r="C6" s="4"/>
      <c r="D6" s="5">
        <v>0</v>
      </c>
    </row>
    <row r="7" spans="3:4" ht="15.75" x14ac:dyDescent="0.25">
      <c r="C7" s="19" t="s">
        <v>6</v>
      </c>
      <c r="D7" s="5">
        <v>34.869999999999997</v>
      </c>
    </row>
    <row r="8" spans="3:4" ht="15.75" x14ac:dyDescent="0.25">
      <c r="C8" s="4" t="s">
        <v>7</v>
      </c>
      <c r="D8" s="5">
        <v>0</v>
      </c>
    </row>
    <row r="9" spans="3:4" ht="15.75" x14ac:dyDescent="0.25">
      <c r="C9" s="4" t="s">
        <v>8</v>
      </c>
      <c r="D9" s="5">
        <v>34.866999999999997</v>
      </c>
    </row>
    <row r="10" spans="3:4" ht="15.75" x14ac:dyDescent="0.25">
      <c r="C10" s="4"/>
      <c r="D10" s="5">
        <v>0</v>
      </c>
    </row>
    <row r="11" spans="3:4" ht="15.75" x14ac:dyDescent="0.25">
      <c r="C11" s="19" t="s">
        <v>9</v>
      </c>
      <c r="D11" s="5">
        <v>0</v>
      </c>
    </row>
    <row r="12" spans="3:4" ht="15.75" x14ac:dyDescent="0.25">
      <c r="C12" s="4" t="s">
        <v>10</v>
      </c>
      <c r="D12" s="5">
        <v>0</v>
      </c>
    </row>
    <row r="13" spans="3:4" ht="15.75" x14ac:dyDescent="0.25">
      <c r="C13" s="4" t="s">
        <v>11</v>
      </c>
      <c r="D13" s="5">
        <v>0</v>
      </c>
    </row>
    <row r="14" spans="3:4" ht="15.75" x14ac:dyDescent="0.25">
      <c r="C14" s="4" t="s">
        <v>12</v>
      </c>
      <c r="D14" s="5">
        <v>0</v>
      </c>
    </row>
    <row r="15" spans="3:4" ht="15.75" x14ac:dyDescent="0.25">
      <c r="C15" s="4"/>
    </row>
    <row r="16" spans="3:4" ht="15.75" x14ac:dyDescent="0.25">
      <c r="C16" s="19" t="s">
        <v>13</v>
      </c>
      <c r="D16" s="5">
        <f>D17+D19+D22+D23+D24+D25</f>
        <v>2905.5622710241064</v>
      </c>
    </row>
    <row r="17" spans="3:6" ht="15.75" x14ac:dyDescent="0.25">
      <c r="C17" s="20" t="s">
        <v>14</v>
      </c>
      <c r="D17" s="5">
        <v>505.23895993956666</v>
      </c>
      <c r="E17" s="28"/>
    </row>
    <row r="18" spans="3:6" ht="15.75" x14ac:dyDescent="0.25">
      <c r="C18" s="20" t="s">
        <v>144</v>
      </c>
      <c r="D18" s="5">
        <v>0</v>
      </c>
    </row>
    <row r="19" spans="3:6" ht="15.75" x14ac:dyDescent="0.25">
      <c r="C19" s="20" t="s">
        <v>15</v>
      </c>
      <c r="D19" s="5">
        <f>1469.50777089242-1-0.9</f>
        <v>1467.6077708924199</v>
      </c>
    </row>
    <row r="20" spans="3:6" ht="31.5" x14ac:dyDescent="0.25">
      <c r="C20" s="20" t="s">
        <v>16</v>
      </c>
      <c r="D20" s="5">
        <v>0</v>
      </c>
    </row>
    <row r="21" spans="3:6" ht="15.75" x14ac:dyDescent="0.25">
      <c r="C21" s="4" t="s">
        <v>17</v>
      </c>
      <c r="D21" s="5">
        <v>0</v>
      </c>
    </row>
    <row r="22" spans="3:6" ht="15.75" x14ac:dyDescent="0.25">
      <c r="C22" s="20" t="s">
        <v>18</v>
      </c>
      <c r="D22" s="5">
        <f>13.269120486-0.11</f>
        <v>13.159120486000001</v>
      </c>
    </row>
    <row r="23" spans="3:6" ht="15.75" x14ac:dyDescent="0.25">
      <c r="C23" s="4" t="s">
        <v>19</v>
      </c>
      <c r="D23" s="5">
        <v>602.65</v>
      </c>
      <c r="E23" s="27"/>
      <c r="F23" s="5"/>
    </row>
    <row r="24" spans="3:6" ht="15.75" x14ac:dyDescent="0.25">
      <c r="C24" s="4" t="s">
        <v>143</v>
      </c>
      <c r="D24" s="5">
        <v>21.396157181999993</v>
      </c>
    </row>
    <row r="25" spans="3:6" ht="15.75" x14ac:dyDescent="0.25">
      <c r="C25" s="4" t="s">
        <v>21</v>
      </c>
      <c r="D25" s="5">
        <v>295.51026252411964</v>
      </c>
    </row>
    <row r="26" spans="3:6" ht="15.75" x14ac:dyDescent="0.25">
      <c r="C26" s="4"/>
    </row>
    <row r="27" spans="3:6" ht="15.75" x14ac:dyDescent="0.25">
      <c r="C27" s="19" t="s">
        <v>22</v>
      </c>
      <c r="D27" s="5">
        <v>0</v>
      </c>
    </row>
    <row r="28" spans="3:6" ht="15.75" x14ac:dyDescent="0.25">
      <c r="C28" s="4" t="s">
        <v>23</v>
      </c>
    </row>
    <row r="29" spans="3:6" ht="15.75" x14ac:dyDescent="0.25">
      <c r="C29" s="4" t="s">
        <v>24</v>
      </c>
    </row>
    <row r="30" spans="3:6" ht="15.75" x14ac:dyDescent="0.25">
      <c r="C30" s="4"/>
    </row>
    <row r="31" spans="3:6" ht="15.75" x14ac:dyDescent="0.25">
      <c r="C31" s="19" t="s">
        <v>25</v>
      </c>
      <c r="D31" s="5">
        <f>D3+D16+D9</f>
        <v>3360.3965545731066</v>
      </c>
    </row>
    <row r="32" spans="3:6" ht="15.75" x14ac:dyDescent="0.25">
      <c r="C32" s="4"/>
    </row>
    <row r="33" spans="3:6" ht="15.75" x14ac:dyDescent="0.25">
      <c r="C33" s="19" t="s">
        <v>26</v>
      </c>
    </row>
    <row r="34" spans="3:6" ht="47.25" x14ac:dyDescent="0.25">
      <c r="C34" s="20" t="s">
        <v>27</v>
      </c>
      <c r="D34" s="24">
        <f>D16/D39</f>
        <v>2.2079126405426391E-3</v>
      </c>
    </row>
    <row r="35" spans="3:6" ht="31.5" x14ac:dyDescent="0.25">
      <c r="C35" s="20" t="s">
        <v>28</v>
      </c>
      <c r="D35" s="24">
        <f>D31/D37</f>
        <v>2.5453560695500401E-3</v>
      </c>
    </row>
    <row r="36" spans="3:6" ht="15.75" hidden="1" x14ac:dyDescent="0.25">
      <c r="C36" s="4"/>
    </row>
    <row r="37" spans="3:6" ht="15.75" hidden="1" x14ac:dyDescent="0.25">
      <c r="C37" s="19" t="s">
        <v>29</v>
      </c>
      <c r="D37" s="21">
        <f>(1324436.72+D39)/2</f>
        <v>1320206.86409</v>
      </c>
      <c r="E37" s="21"/>
      <c r="F37" s="21"/>
    </row>
    <row r="38" spans="3:6" hidden="1" x14ac:dyDescent="0.25">
      <c r="D38" s="22"/>
    </row>
    <row r="39" spans="3:6" ht="15.75" hidden="1" x14ac:dyDescent="0.25">
      <c r="C39" s="19" t="s">
        <v>133</v>
      </c>
      <c r="D39" s="21" vm="2">
        <v>1315977.0081800001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39"/>
  <sheetViews>
    <sheetView rightToLeft="1" topLeftCell="A10" workbookViewId="0">
      <selection activeCell="D17" sqref="D17"/>
    </sheetView>
  </sheetViews>
  <sheetFormatPr defaultRowHeight="15" x14ac:dyDescent="0.25"/>
  <cols>
    <col min="3" max="3" width="68.75" style="6" customWidth="1"/>
    <col min="4" max="4" width="12.625" style="5" bestFit="1" customWidth="1"/>
  </cols>
  <sheetData>
    <row r="1" spans="3:4" x14ac:dyDescent="0.25">
      <c r="C1" s="1" t="s">
        <v>131</v>
      </c>
      <c r="D1" s="2"/>
    </row>
    <row r="2" spans="3:4" x14ac:dyDescent="0.25">
      <c r="C2" s="3" t="s">
        <v>1</v>
      </c>
      <c r="D2" s="2" t="s">
        <v>2</v>
      </c>
    </row>
    <row r="3" spans="3:4" ht="15.75" x14ac:dyDescent="0.25">
      <c r="C3" s="19" t="s">
        <v>3</v>
      </c>
      <c r="D3" s="5">
        <f>D4+D5</f>
        <v>2.2000000000000002</v>
      </c>
    </row>
    <row r="4" spans="3:4" ht="15.75" x14ac:dyDescent="0.25">
      <c r="C4" s="4" t="s">
        <v>4</v>
      </c>
      <c r="D4" s="5">
        <v>0</v>
      </c>
    </row>
    <row r="5" spans="3:4" ht="15.75" x14ac:dyDescent="0.25">
      <c r="C5" s="4" t="s">
        <v>5</v>
      </c>
      <c r="D5" s="5">
        <v>2.2000000000000002</v>
      </c>
    </row>
    <row r="6" spans="3:4" ht="15.75" x14ac:dyDescent="0.25">
      <c r="C6" s="4"/>
      <c r="D6" s="5">
        <v>0</v>
      </c>
    </row>
    <row r="7" spans="3:4" ht="15.75" x14ac:dyDescent="0.25">
      <c r="C7" s="19" t="s">
        <v>6</v>
      </c>
      <c r="D7" s="5">
        <v>0.56000000000000005</v>
      </c>
    </row>
    <row r="8" spans="3:4" ht="15.75" x14ac:dyDescent="0.25">
      <c r="C8" s="4" t="s">
        <v>7</v>
      </c>
    </row>
    <row r="9" spans="3:4" ht="15.75" x14ac:dyDescent="0.25">
      <c r="C9" s="4" t="s">
        <v>8</v>
      </c>
      <c r="D9" s="5">
        <v>0.6</v>
      </c>
    </row>
    <row r="10" spans="3:4" ht="15.75" x14ac:dyDescent="0.25">
      <c r="C10" s="4"/>
      <c r="D10" s="5">
        <v>0</v>
      </c>
    </row>
    <row r="11" spans="3:4" ht="15.75" x14ac:dyDescent="0.25">
      <c r="C11" s="19" t="s">
        <v>9</v>
      </c>
      <c r="D11" s="5">
        <v>0</v>
      </c>
    </row>
    <row r="12" spans="3:4" ht="15.75" x14ac:dyDescent="0.25">
      <c r="C12" s="4" t="s">
        <v>10</v>
      </c>
      <c r="D12" s="5">
        <v>0</v>
      </c>
    </row>
    <row r="13" spans="3:4" ht="15.75" x14ac:dyDescent="0.25">
      <c r="C13" s="4" t="s">
        <v>11</v>
      </c>
      <c r="D13" s="5">
        <v>0</v>
      </c>
    </row>
    <row r="14" spans="3:4" ht="15.75" x14ac:dyDescent="0.25">
      <c r="C14" s="4" t="s">
        <v>12</v>
      </c>
      <c r="D14" s="5">
        <v>0</v>
      </c>
    </row>
    <row r="15" spans="3:4" ht="15.75" x14ac:dyDescent="0.25">
      <c r="C15" s="4"/>
    </row>
    <row r="16" spans="3:4" ht="15.75" x14ac:dyDescent="0.25">
      <c r="C16" s="19" t="s">
        <v>13</v>
      </c>
      <c r="D16" s="5">
        <f>D19+D22+D23+D24+D25</f>
        <v>6.8552918040000028</v>
      </c>
    </row>
    <row r="17" spans="3:4" ht="15.75" x14ac:dyDescent="0.25">
      <c r="C17" s="4" t="s">
        <v>14</v>
      </c>
      <c r="D17" s="5">
        <v>0</v>
      </c>
    </row>
    <row r="18" spans="3:4" ht="15.75" x14ac:dyDescent="0.25">
      <c r="C18" s="20" t="s">
        <v>142</v>
      </c>
      <c r="D18" s="5">
        <v>0</v>
      </c>
    </row>
    <row r="19" spans="3:4" ht="15.75" x14ac:dyDescent="0.25">
      <c r="C19" s="4" t="s">
        <v>15</v>
      </c>
      <c r="D19" s="5">
        <v>3.6</v>
      </c>
    </row>
    <row r="20" spans="3:4" ht="15.75" x14ac:dyDescent="0.25">
      <c r="C20" s="4" t="s">
        <v>16</v>
      </c>
      <c r="D20" s="5">
        <v>0</v>
      </c>
    </row>
    <row r="21" spans="3:4" ht="15.75" x14ac:dyDescent="0.25">
      <c r="C21" s="4" t="s">
        <v>17</v>
      </c>
      <c r="D21" s="5">
        <v>0</v>
      </c>
    </row>
    <row r="22" spans="3:4" ht="15.75" x14ac:dyDescent="0.25">
      <c r="C22" s="4" t="s">
        <v>18</v>
      </c>
      <c r="D22" s="27">
        <v>6.4466490000000005E-3</v>
      </c>
    </row>
    <row r="23" spans="3:4" ht="15.75" x14ac:dyDescent="0.25">
      <c r="C23" s="4" t="s">
        <v>19</v>
      </c>
      <c r="D23" s="27">
        <v>1.0475312960000032</v>
      </c>
    </row>
    <row r="24" spans="3:4" ht="15.75" x14ac:dyDescent="0.25">
      <c r="C24" s="4" t="s">
        <v>143</v>
      </c>
      <c r="D24" s="27">
        <v>1.313858999999999E-3</v>
      </c>
    </row>
    <row r="25" spans="3:4" ht="15.75" x14ac:dyDescent="0.25">
      <c r="C25" s="4" t="s">
        <v>21</v>
      </c>
      <c r="D25" s="5">
        <v>2.2000000000000002</v>
      </c>
    </row>
    <row r="26" spans="3:4" ht="15.75" x14ac:dyDescent="0.25">
      <c r="C26" s="4"/>
    </row>
    <row r="27" spans="3:4" ht="15.75" x14ac:dyDescent="0.25">
      <c r="C27" s="19" t="s">
        <v>22</v>
      </c>
      <c r="D27" s="5">
        <v>0</v>
      </c>
    </row>
    <row r="28" spans="3:4" ht="15.75" x14ac:dyDescent="0.25">
      <c r="C28" s="4" t="s">
        <v>23</v>
      </c>
    </row>
    <row r="29" spans="3:4" ht="15.75" x14ac:dyDescent="0.25">
      <c r="C29" s="4" t="s">
        <v>24</v>
      </c>
    </row>
    <row r="30" spans="3:4" ht="15.75" x14ac:dyDescent="0.25">
      <c r="C30" s="4"/>
    </row>
    <row r="31" spans="3:4" ht="15.75" x14ac:dyDescent="0.25">
      <c r="C31" s="19" t="s">
        <v>25</v>
      </c>
      <c r="D31" s="5">
        <f>D16+D5+D7</f>
        <v>9.6152918040000035</v>
      </c>
    </row>
    <row r="32" spans="3:4" ht="15.75" x14ac:dyDescent="0.25">
      <c r="C32" s="4"/>
    </row>
    <row r="33" spans="3:4" ht="15.75" x14ac:dyDescent="0.25">
      <c r="C33" s="19" t="s">
        <v>26</v>
      </c>
    </row>
    <row r="34" spans="3:4" ht="31.5" x14ac:dyDescent="0.25">
      <c r="C34" s="20" t="s">
        <v>27</v>
      </c>
      <c r="D34" s="24">
        <f>D16/D39</f>
        <v>6.6051122716701363E-4</v>
      </c>
    </row>
    <row r="35" spans="3:4" ht="31.5" x14ac:dyDescent="0.25">
      <c r="C35" s="20" t="s">
        <v>28</v>
      </c>
      <c r="D35" s="24">
        <f>D31/D37</f>
        <v>9.0562342614383239E-4</v>
      </c>
    </row>
    <row r="36" spans="3:4" ht="15.75" x14ac:dyDescent="0.25">
      <c r="C36" s="4"/>
    </row>
    <row r="37" spans="3:4" ht="15.75" hidden="1" x14ac:dyDescent="0.25">
      <c r="C37" s="19" t="s">
        <v>29</v>
      </c>
      <c r="D37" s="21">
        <f>(10855.86927+D39)/2</f>
        <v>10617.317889999998</v>
      </c>
    </row>
    <row r="38" spans="3:4" hidden="1" x14ac:dyDescent="0.25">
      <c r="D38" s="22"/>
    </row>
    <row r="39" spans="3:4" ht="15.75" hidden="1" x14ac:dyDescent="0.25">
      <c r="C39" s="19" t="s">
        <v>133</v>
      </c>
      <c r="D39" s="21" vm="3">
        <v>10378.766509999999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9"/>
  <sheetViews>
    <sheetView rightToLeft="1" topLeftCell="A7" workbookViewId="0">
      <selection activeCell="D31" sqref="D31"/>
    </sheetView>
  </sheetViews>
  <sheetFormatPr defaultRowHeight="15" x14ac:dyDescent="0.25"/>
  <cols>
    <col min="3" max="3" width="44.75" style="6" customWidth="1"/>
    <col min="4" max="4" width="12.625" style="5" bestFit="1" customWidth="1"/>
  </cols>
  <sheetData>
    <row r="1" spans="2:4" x14ac:dyDescent="0.25">
      <c r="C1" s="1" t="s">
        <v>132</v>
      </c>
      <c r="D1" s="2"/>
    </row>
    <row r="2" spans="2:4" x14ac:dyDescent="0.25">
      <c r="C2" s="3" t="s">
        <v>1</v>
      </c>
      <c r="D2" s="2" t="s">
        <v>2</v>
      </c>
    </row>
    <row r="3" spans="2:4" ht="15.75" x14ac:dyDescent="0.25">
      <c r="B3" s="18"/>
      <c r="C3" s="19" t="s">
        <v>3</v>
      </c>
      <c r="D3" s="5">
        <f>D4+D5</f>
        <v>5.7</v>
      </c>
    </row>
    <row r="4" spans="2:4" ht="15.75" x14ac:dyDescent="0.25">
      <c r="C4" s="4" t="s">
        <v>4</v>
      </c>
      <c r="D4" s="5">
        <v>0</v>
      </c>
    </row>
    <row r="5" spans="2:4" ht="15.75" x14ac:dyDescent="0.25">
      <c r="C5" s="4" t="s">
        <v>5</v>
      </c>
      <c r="D5" s="5">
        <v>5.7</v>
      </c>
    </row>
    <row r="6" spans="2:4" ht="15.75" x14ac:dyDescent="0.25">
      <c r="C6" s="4"/>
      <c r="D6" s="5">
        <v>0</v>
      </c>
    </row>
    <row r="7" spans="2:4" ht="15.75" x14ac:dyDescent="0.25">
      <c r="C7" s="19" t="s">
        <v>6</v>
      </c>
      <c r="D7" s="5">
        <v>0.13</v>
      </c>
    </row>
    <row r="8" spans="2:4" ht="15.75" x14ac:dyDescent="0.25">
      <c r="C8" s="4" t="s">
        <v>7</v>
      </c>
      <c r="D8" s="5">
        <v>0</v>
      </c>
    </row>
    <row r="9" spans="2:4" ht="15.75" x14ac:dyDescent="0.25">
      <c r="C9" s="4" t="s">
        <v>8</v>
      </c>
      <c r="D9" s="5">
        <v>0.1</v>
      </c>
    </row>
    <row r="10" spans="2:4" ht="15.75" x14ac:dyDescent="0.25">
      <c r="C10" s="4"/>
      <c r="D10" s="5">
        <v>0</v>
      </c>
    </row>
    <row r="11" spans="2:4" ht="15.75" x14ac:dyDescent="0.25">
      <c r="C11" s="19" t="s">
        <v>9</v>
      </c>
      <c r="D11" s="5">
        <v>0</v>
      </c>
    </row>
    <row r="12" spans="2:4" ht="15.75" x14ac:dyDescent="0.25">
      <c r="C12" s="4" t="s">
        <v>10</v>
      </c>
      <c r="D12" s="5">
        <v>0</v>
      </c>
    </row>
    <row r="13" spans="2:4" ht="15.75" x14ac:dyDescent="0.25">
      <c r="C13" s="4" t="s">
        <v>11</v>
      </c>
      <c r="D13" s="5">
        <v>0</v>
      </c>
    </row>
    <row r="14" spans="2:4" ht="15.75" x14ac:dyDescent="0.25">
      <c r="C14" s="4" t="s">
        <v>12</v>
      </c>
      <c r="D14" s="5">
        <v>0</v>
      </c>
    </row>
    <row r="15" spans="2:4" ht="15.75" x14ac:dyDescent="0.25">
      <c r="C15" s="4"/>
    </row>
    <row r="16" spans="2:4" ht="15.75" x14ac:dyDescent="0.25">
      <c r="C16" s="19" t="s">
        <v>13</v>
      </c>
      <c r="D16" s="5">
        <f>D20+D22+D23+D25+D24</f>
        <v>4.6347109519999998</v>
      </c>
    </row>
    <row r="17" spans="3:4" ht="31.5" x14ac:dyDescent="0.25">
      <c r="C17" s="20" t="s">
        <v>14</v>
      </c>
      <c r="D17" s="5">
        <v>0</v>
      </c>
    </row>
    <row r="18" spans="3:4" ht="15.75" x14ac:dyDescent="0.25">
      <c r="C18" s="20" t="s">
        <v>142</v>
      </c>
      <c r="D18" s="5">
        <v>0</v>
      </c>
    </row>
    <row r="19" spans="3:4" ht="15.75" x14ac:dyDescent="0.25">
      <c r="C19" s="20" t="s">
        <v>15</v>
      </c>
      <c r="D19" s="5">
        <v>0</v>
      </c>
    </row>
    <row r="20" spans="3:4" ht="31.5" x14ac:dyDescent="0.25">
      <c r="C20" s="20" t="s">
        <v>16</v>
      </c>
    </row>
    <row r="21" spans="3:4" ht="15.75" x14ac:dyDescent="0.25">
      <c r="C21" s="20" t="s">
        <v>17</v>
      </c>
      <c r="D21" s="5">
        <v>0</v>
      </c>
    </row>
    <row r="22" spans="3:4" ht="15.75" x14ac:dyDescent="0.25">
      <c r="C22" s="20" t="s">
        <v>18</v>
      </c>
      <c r="D22" s="5">
        <v>0.08</v>
      </c>
    </row>
    <row r="23" spans="3:4" ht="15.75" x14ac:dyDescent="0.25">
      <c r="C23" s="20" t="s">
        <v>19</v>
      </c>
      <c r="D23" s="5">
        <v>3.7</v>
      </c>
    </row>
    <row r="24" spans="3:4" ht="31.5" x14ac:dyDescent="0.25">
      <c r="C24" s="20" t="s">
        <v>20</v>
      </c>
      <c r="D24" s="5">
        <v>4.7109519999999974E-3</v>
      </c>
    </row>
    <row r="25" spans="3:4" ht="15.75" x14ac:dyDescent="0.25">
      <c r="C25" s="20" t="s">
        <v>21</v>
      </c>
      <c r="D25" s="29">
        <v>0.85</v>
      </c>
    </row>
    <row r="26" spans="3:4" ht="15.75" x14ac:dyDescent="0.25">
      <c r="C26" s="4"/>
    </row>
    <row r="27" spans="3:4" ht="15.75" x14ac:dyDescent="0.25">
      <c r="C27" s="19" t="s">
        <v>22</v>
      </c>
      <c r="D27" s="5">
        <v>0</v>
      </c>
    </row>
    <row r="28" spans="3:4" ht="15.75" x14ac:dyDescent="0.25">
      <c r="C28" s="4" t="s">
        <v>23</v>
      </c>
    </row>
    <row r="29" spans="3:4" ht="15.75" x14ac:dyDescent="0.25">
      <c r="C29" s="4" t="s">
        <v>24</v>
      </c>
    </row>
    <row r="30" spans="3:4" ht="15.75" x14ac:dyDescent="0.25">
      <c r="C30" s="4"/>
    </row>
    <row r="31" spans="3:4" ht="15.75" x14ac:dyDescent="0.25">
      <c r="C31" s="19" t="s">
        <v>25</v>
      </c>
      <c r="D31" s="5">
        <f>D7+D3+D16</f>
        <v>10.464710952000001</v>
      </c>
    </row>
    <row r="32" spans="3:4" ht="15.75" x14ac:dyDescent="0.25">
      <c r="C32" s="4"/>
    </row>
    <row r="33" spans="3:6" ht="15.75" x14ac:dyDescent="0.25">
      <c r="C33" s="19" t="s">
        <v>26</v>
      </c>
    </row>
    <row r="34" spans="3:6" ht="47.25" x14ac:dyDescent="0.25">
      <c r="C34" s="20" t="s">
        <v>27</v>
      </c>
      <c r="D34" s="24">
        <f>D16/D39</f>
        <v>2.5388269612936975E-3</v>
      </c>
    </row>
    <row r="35" spans="3:6" ht="47.25" x14ac:dyDescent="0.25">
      <c r="C35" s="20" t="s">
        <v>28</v>
      </c>
      <c r="D35" s="24">
        <f>D31/D37</f>
        <v>2.8374097113291327E-3</v>
      </c>
    </row>
    <row r="36" spans="3:6" ht="15.75" x14ac:dyDescent="0.25">
      <c r="C36" s="4"/>
    </row>
    <row r="37" spans="3:6" ht="15.75" x14ac:dyDescent="0.25">
      <c r="C37" s="19" t="s">
        <v>29</v>
      </c>
      <c r="D37" s="25">
        <f>(5550.71+D39)/2</f>
        <v>3688.1212150000001</v>
      </c>
      <c r="F37" s="25"/>
    </row>
    <row r="38" spans="3:6" x14ac:dyDescent="0.25">
      <c r="D38" s="26"/>
    </row>
    <row r="39" spans="3:6" ht="15.75" x14ac:dyDescent="0.25">
      <c r="C39" s="19" t="s">
        <v>133</v>
      </c>
      <c r="D39" s="25">
        <v>1825.53243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31"/>
  <sheetViews>
    <sheetView rightToLeft="1" topLeftCell="A7" workbookViewId="0">
      <selection activeCell="D30" sqref="D30"/>
    </sheetView>
  </sheetViews>
  <sheetFormatPr defaultRowHeight="15" x14ac:dyDescent="0.25"/>
  <cols>
    <col min="3" max="3" width="54.75" style="7" customWidth="1"/>
    <col min="4" max="4" width="12.625" style="11" bestFit="1" customWidth="1"/>
  </cols>
  <sheetData>
    <row r="1" spans="3:6" x14ac:dyDescent="0.25">
      <c r="C1" s="7" t="s">
        <v>30</v>
      </c>
      <c r="D1" s="8"/>
    </row>
    <row r="2" spans="3:6" x14ac:dyDescent="0.25">
      <c r="C2" s="7" t="s">
        <v>1</v>
      </c>
      <c r="D2" s="9" t="s">
        <v>2</v>
      </c>
    </row>
    <row r="3" spans="3:6" x14ac:dyDescent="0.25">
      <c r="C3" s="7" t="s">
        <v>31</v>
      </c>
      <c r="D3" s="9" t="s">
        <v>32</v>
      </c>
    </row>
    <row r="4" spans="3:6" x14ac:dyDescent="0.25">
      <c r="C4" s="7" t="s">
        <v>33</v>
      </c>
      <c r="D4" s="9" t="s">
        <v>32</v>
      </c>
    </row>
    <row r="5" spans="3:6" ht="14.25" x14ac:dyDescent="0.2">
      <c r="C5" s="10" t="s">
        <v>136</v>
      </c>
      <c r="D5" s="23">
        <v>5.5650000000000004</v>
      </c>
      <c r="F5" s="28"/>
    </row>
    <row r="6" spans="3:6" x14ac:dyDescent="0.25">
      <c r="C6" s="7" t="s">
        <v>34</v>
      </c>
      <c r="D6" s="9">
        <f>D5</f>
        <v>5.5650000000000004</v>
      </c>
    </row>
    <row r="7" spans="3:6" x14ac:dyDescent="0.25">
      <c r="C7" s="7" t="s">
        <v>35</v>
      </c>
      <c r="D7" s="9" t="s">
        <v>32</v>
      </c>
    </row>
    <row r="8" spans="3:6" ht="14.25" x14ac:dyDescent="0.2">
      <c r="C8" s="10" t="s">
        <v>135</v>
      </c>
      <c r="D8" s="23">
        <f>269.954753549+16.08</f>
        <v>286.03475354899996</v>
      </c>
    </row>
    <row r="9" spans="3:6" ht="14.25" x14ac:dyDescent="0.2">
      <c r="C9" s="10" t="s">
        <v>36</v>
      </c>
      <c r="D9" s="23">
        <v>2.0521400000000005</v>
      </c>
    </row>
    <row r="10" spans="3:6" ht="14.25" x14ac:dyDescent="0.2">
      <c r="C10" s="10" t="s">
        <v>37</v>
      </c>
      <c r="D10" s="23">
        <v>134.21538999999999</v>
      </c>
    </row>
    <row r="11" spans="3:6" x14ac:dyDescent="0.25">
      <c r="C11" s="7" t="s">
        <v>38</v>
      </c>
      <c r="D11" s="9">
        <f>D8+D9+D10</f>
        <v>422.30228354899998</v>
      </c>
    </row>
    <row r="12" spans="3:6" x14ac:dyDescent="0.25">
      <c r="C12" s="7" t="s">
        <v>39</v>
      </c>
      <c r="D12" s="9" t="s">
        <v>32</v>
      </c>
    </row>
    <row r="13" spans="3:6" x14ac:dyDescent="0.25">
      <c r="C13" s="7" t="s">
        <v>40</v>
      </c>
      <c r="D13" s="9" t="s">
        <v>32</v>
      </c>
    </row>
    <row r="14" spans="3:6" x14ac:dyDescent="0.25">
      <c r="C14" s="7" t="s">
        <v>33</v>
      </c>
      <c r="D14" s="9" t="s">
        <v>32</v>
      </c>
    </row>
    <row r="15" spans="3:6" x14ac:dyDescent="0.25">
      <c r="C15" s="7" t="s">
        <v>34</v>
      </c>
      <c r="D15" s="9" t="s">
        <v>32</v>
      </c>
    </row>
    <row r="16" spans="3:6" x14ac:dyDescent="0.25">
      <c r="C16" s="7" t="s">
        <v>35</v>
      </c>
      <c r="D16" s="9" t="s">
        <v>32</v>
      </c>
    </row>
    <row r="17" spans="3:4" ht="14.25" x14ac:dyDescent="0.2">
      <c r="C17" s="10" t="s">
        <v>37</v>
      </c>
      <c r="D17" s="23">
        <f>'נספח 1 מסלול 3'!D9+'נספח 1 מסלול 2'!D9+'נספח 1 מסלול 1'!D9</f>
        <v>35.567</v>
      </c>
    </row>
    <row r="18" spans="3:4" x14ac:dyDescent="0.25">
      <c r="C18" s="7" t="s">
        <v>38</v>
      </c>
      <c r="D18" s="9">
        <v>35.57</v>
      </c>
    </row>
    <row r="19" spans="3:4" x14ac:dyDescent="0.25">
      <c r="C19" s="7" t="s">
        <v>41</v>
      </c>
      <c r="D19" s="9" t="s">
        <v>32</v>
      </c>
    </row>
    <row r="20" spans="3:4" x14ac:dyDescent="0.25">
      <c r="C20" s="7" t="s">
        <v>42</v>
      </c>
      <c r="D20" s="9" t="s">
        <v>32</v>
      </c>
    </row>
    <row r="21" spans="3:4" x14ac:dyDescent="0.25">
      <c r="C21" s="7" t="s">
        <v>43</v>
      </c>
      <c r="D21" s="9" t="s">
        <v>32</v>
      </c>
    </row>
    <row r="22" spans="3:4" x14ac:dyDescent="0.25">
      <c r="C22" s="7" t="s">
        <v>44</v>
      </c>
      <c r="D22" s="9" t="s">
        <v>32</v>
      </c>
    </row>
    <row r="23" spans="3:4" x14ac:dyDescent="0.25">
      <c r="C23" s="7" t="s">
        <v>45</v>
      </c>
      <c r="D23" s="9" t="s">
        <v>32</v>
      </c>
    </row>
    <row r="24" spans="3:4" x14ac:dyDescent="0.25">
      <c r="C24" s="7" t="s">
        <v>46</v>
      </c>
      <c r="D24" s="9" t="s">
        <v>32</v>
      </c>
    </row>
    <row r="25" spans="3:4" x14ac:dyDescent="0.25">
      <c r="C25" s="7" t="s">
        <v>47</v>
      </c>
      <c r="D25" s="9" t="s">
        <v>32</v>
      </c>
    </row>
    <row r="26" spans="3:4" x14ac:dyDescent="0.25">
      <c r="C26" s="7" t="s">
        <v>48</v>
      </c>
      <c r="D26" s="9" t="s">
        <v>32</v>
      </c>
    </row>
    <row r="27" spans="3:4" x14ac:dyDescent="0.25">
      <c r="C27" s="7" t="s">
        <v>49</v>
      </c>
      <c r="D27" s="9" t="s">
        <v>32</v>
      </c>
    </row>
    <row r="28" spans="3:4" x14ac:dyDescent="0.25">
      <c r="C28" s="7" t="s">
        <v>50</v>
      </c>
      <c r="D28" s="9" t="s">
        <v>32</v>
      </c>
    </row>
    <row r="29" spans="3:4" x14ac:dyDescent="0.25">
      <c r="C29" s="7" t="s">
        <v>51</v>
      </c>
      <c r="D29" s="9" t="s">
        <v>32</v>
      </c>
    </row>
    <row r="30" spans="3:4" x14ac:dyDescent="0.25">
      <c r="C30" s="7" t="s">
        <v>52</v>
      </c>
      <c r="D30" s="9">
        <f>D11+D6+D18</f>
        <v>463.43728354899997</v>
      </c>
    </row>
    <row r="31" spans="3:4" hidden="1" x14ac:dyDescent="0.25">
      <c r="C31" s="7" t="s">
        <v>53</v>
      </c>
      <c r="D31" s="17">
        <v>1334512.3035599999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93"/>
  <sheetViews>
    <sheetView rightToLeft="1" tabSelected="1" topLeftCell="A67" workbookViewId="0">
      <selection activeCell="D92" sqref="D92"/>
    </sheetView>
  </sheetViews>
  <sheetFormatPr defaultRowHeight="15" x14ac:dyDescent="0.25"/>
  <cols>
    <col min="3" max="3" width="53.25" style="7" bestFit="1" customWidth="1"/>
    <col min="4" max="4" width="13.5" style="6" bestFit="1" customWidth="1"/>
  </cols>
  <sheetData>
    <row r="1" spans="3:4" x14ac:dyDescent="0.25">
      <c r="C1" s="7" t="s">
        <v>54</v>
      </c>
      <c r="D1" s="12"/>
    </row>
    <row r="2" spans="3:4" x14ac:dyDescent="0.25">
      <c r="C2" s="7" t="s">
        <v>1</v>
      </c>
      <c r="D2" s="11" t="s">
        <v>55</v>
      </c>
    </row>
    <row r="3" spans="3:4" x14ac:dyDescent="0.25">
      <c r="C3" s="13"/>
      <c r="D3" s="14" t="s">
        <v>32</v>
      </c>
    </row>
    <row r="4" spans="3:4" x14ac:dyDescent="0.25">
      <c r="C4" s="7" t="s">
        <v>56</v>
      </c>
      <c r="D4" s="14" t="s">
        <v>32</v>
      </c>
    </row>
    <row r="5" spans="3:4" ht="14.25" x14ac:dyDescent="0.2">
      <c r="C5" s="15" t="s">
        <v>94</v>
      </c>
      <c r="D5" s="14">
        <v>49.954383518296069</v>
      </c>
    </row>
    <row r="6" spans="3:4" ht="14.25" x14ac:dyDescent="0.2">
      <c r="C6" s="15" t="s">
        <v>95</v>
      </c>
      <c r="D6" s="14">
        <v>52.503137758405984</v>
      </c>
    </row>
    <row r="7" spans="3:4" ht="14.25" x14ac:dyDescent="0.2">
      <c r="C7" s="15" t="s">
        <v>96</v>
      </c>
      <c r="D7" s="14">
        <v>40.002375000000008</v>
      </c>
    </row>
    <row r="8" spans="3:4" ht="14.25" x14ac:dyDescent="0.2">
      <c r="C8" s="15" t="s">
        <v>97</v>
      </c>
      <c r="D8" s="14">
        <v>32.637432795516808</v>
      </c>
    </row>
    <row r="9" spans="3:4" ht="14.25" x14ac:dyDescent="0.2">
      <c r="C9" s="15" t="s">
        <v>98</v>
      </c>
      <c r="D9" s="14">
        <v>36.649585038043689</v>
      </c>
    </row>
    <row r="10" spans="3:4" ht="14.25" x14ac:dyDescent="0.2">
      <c r="C10" s="15" t="s">
        <v>99</v>
      </c>
      <c r="D10" s="14">
        <v>12.891873347802237</v>
      </c>
    </row>
    <row r="11" spans="3:4" ht="14.25" x14ac:dyDescent="0.2">
      <c r="C11" s="15" t="s">
        <v>100</v>
      </c>
      <c r="D11" s="14">
        <v>13.994999999999997</v>
      </c>
    </row>
    <row r="12" spans="3:4" ht="14.25" x14ac:dyDescent="0.2">
      <c r="C12" s="15" t="s">
        <v>101</v>
      </c>
      <c r="D12" s="14">
        <v>14.672625</v>
      </c>
    </row>
    <row r="13" spans="3:4" ht="14.25" x14ac:dyDescent="0.2">
      <c r="C13" s="15" t="s">
        <v>102</v>
      </c>
      <c r="D13" s="14">
        <v>13.045520506873851</v>
      </c>
    </row>
    <row r="14" spans="3:4" ht="14.25" x14ac:dyDescent="0.2">
      <c r="C14" s="15" t="s">
        <v>103</v>
      </c>
      <c r="D14" s="14">
        <v>77.813646724782075</v>
      </c>
    </row>
    <row r="15" spans="3:4" ht="14.25" x14ac:dyDescent="0.2">
      <c r="C15" s="15" t="s">
        <v>104</v>
      </c>
      <c r="D15" s="14">
        <v>70.099399999999989</v>
      </c>
    </row>
    <row r="16" spans="3:4" ht="14.25" x14ac:dyDescent="0.2">
      <c r="C16" s="15" t="s">
        <v>105</v>
      </c>
      <c r="D16" s="14">
        <v>37.575262129159654</v>
      </c>
    </row>
    <row r="17" spans="3:4" ht="14.25" x14ac:dyDescent="0.2">
      <c r="C17" s="15" t="s">
        <v>106</v>
      </c>
      <c r="D17" s="14">
        <v>176.7872616198562</v>
      </c>
    </row>
    <row r="18" spans="3:4" ht="14.25" x14ac:dyDescent="0.2">
      <c r="C18" s="15" t="s">
        <v>107</v>
      </c>
      <c r="D18" s="14">
        <v>26.123999999999999</v>
      </c>
    </row>
    <row r="19" spans="3:4" ht="14.25" x14ac:dyDescent="0.2">
      <c r="C19" s="15" t="s">
        <v>108</v>
      </c>
      <c r="D19" s="14">
        <v>19.241379490210004</v>
      </c>
    </row>
    <row r="20" spans="3:4" ht="14.25" x14ac:dyDescent="0.2">
      <c r="C20" s="15" t="s">
        <v>109</v>
      </c>
      <c r="D20" s="14">
        <v>87.002683188044841</v>
      </c>
    </row>
    <row r="21" spans="3:4" ht="14.25" x14ac:dyDescent="0.2">
      <c r="C21" s="15" t="s">
        <v>110</v>
      </c>
      <c r="D21" s="14">
        <v>44.270893333333333</v>
      </c>
    </row>
    <row r="22" spans="3:4" ht="14.25" x14ac:dyDescent="0.2">
      <c r="C22" s="15" t="s">
        <v>111</v>
      </c>
      <c r="D22" s="14">
        <v>46.952706666666664</v>
      </c>
    </row>
    <row r="23" spans="3:4" ht="14.25" x14ac:dyDescent="0.2">
      <c r="C23" s="15" t="s">
        <v>112</v>
      </c>
      <c r="D23" s="14">
        <v>69.925910336239099</v>
      </c>
    </row>
    <row r="24" spans="3:4" ht="14.25" x14ac:dyDescent="0.2">
      <c r="C24" s="15" t="s">
        <v>113</v>
      </c>
      <c r="D24" s="14">
        <v>78.26418666666666</v>
      </c>
    </row>
    <row r="25" spans="3:4" ht="14.25" x14ac:dyDescent="0.2">
      <c r="C25" s="15" t="s">
        <v>114</v>
      </c>
      <c r="D25" s="14">
        <v>20.886656363636366</v>
      </c>
    </row>
    <row r="26" spans="3:4" ht="14.25" x14ac:dyDescent="0.2">
      <c r="C26" s="15" t="s">
        <v>115</v>
      </c>
      <c r="D26" s="14">
        <v>34.124635935242843</v>
      </c>
    </row>
    <row r="27" spans="3:4" ht="14.25" x14ac:dyDescent="0.2">
      <c r="C27" s="15" t="s">
        <v>116</v>
      </c>
      <c r="D27" s="14">
        <v>101.32491650089406</v>
      </c>
    </row>
    <row r="28" spans="3:4" ht="14.25" x14ac:dyDescent="0.2">
      <c r="C28" s="15" t="s">
        <v>117</v>
      </c>
      <c r="D28" s="14">
        <v>105.22970663760897</v>
      </c>
    </row>
    <row r="29" spans="3:4" ht="14.25" x14ac:dyDescent="0.2">
      <c r="C29" s="15" t="s">
        <v>118</v>
      </c>
      <c r="D29" s="14">
        <v>72.514851362391028</v>
      </c>
    </row>
    <row r="30" spans="3:4" ht="14.25" x14ac:dyDescent="0.2">
      <c r="C30" s="15" t="s">
        <v>119</v>
      </c>
      <c r="D30" s="14">
        <v>55.567791331293499</v>
      </c>
    </row>
    <row r="31" spans="3:4" ht="14.25" x14ac:dyDescent="0.2">
      <c r="C31" s="15" t="s">
        <v>120</v>
      </c>
      <c r="D31" s="14">
        <v>81.267292726324271</v>
      </c>
    </row>
    <row r="32" spans="3:4" ht="14.25" x14ac:dyDescent="0.2">
      <c r="C32" s="15" t="s">
        <v>121</v>
      </c>
      <c r="D32" s="14">
        <v>58.629719999999999</v>
      </c>
    </row>
    <row r="33" spans="3:4" ht="14.25" x14ac:dyDescent="0.2">
      <c r="C33" s="15" t="s">
        <v>122</v>
      </c>
      <c r="D33" s="14">
        <v>20.582099999999997</v>
      </c>
    </row>
    <row r="34" spans="3:4" ht="14.25" x14ac:dyDescent="0.2">
      <c r="C34" s="15" t="s">
        <v>123</v>
      </c>
      <c r="D34" s="14">
        <v>46.134968749999999</v>
      </c>
    </row>
    <row r="35" spans="3:4" ht="14.25" x14ac:dyDescent="0.2">
      <c r="C35" s="15" t="s">
        <v>124</v>
      </c>
      <c r="D35" s="14">
        <v>22.192332245844501</v>
      </c>
    </row>
    <row r="36" spans="3:4" ht="14.25" x14ac:dyDescent="0.2">
      <c r="C36" s="15" t="s">
        <v>125</v>
      </c>
      <c r="D36" s="14">
        <v>85.686568673726399</v>
      </c>
    </row>
    <row r="37" spans="3:4" ht="14.25" x14ac:dyDescent="0.2">
      <c r="C37" s="15" t="s">
        <v>126</v>
      </c>
      <c r="D37" s="14">
        <v>22.120153933715656</v>
      </c>
    </row>
    <row r="38" spans="3:4" ht="14.25" x14ac:dyDescent="0.2">
      <c r="C38" s="15" t="s">
        <v>127</v>
      </c>
      <c r="D38" s="14">
        <v>132.05075155193902</v>
      </c>
    </row>
    <row r="39" spans="3:4" ht="14.25" x14ac:dyDescent="0.2">
      <c r="C39" s="15" t="s">
        <v>128</v>
      </c>
      <c r="D39" s="14">
        <v>84.476181534327864</v>
      </c>
    </row>
    <row r="40" spans="3:4" ht="14.25" x14ac:dyDescent="0.2">
      <c r="C40" s="15" t="s">
        <v>129</v>
      </c>
      <c r="D40" s="14">
        <v>29.712101183294376</v>
      </c>
    </row>
    <row r="41" spans="3:4" ht="14.25" x14ac:dyDescent="0.2">
      <c r="C41" s="15" t="s">
        <v>124</v>
      </c>
      <c r="D41" s="14">
        <v>3.4467389818471745</v>
      </c>
    </row>
    <row r="42" spans="3:4" x14ac:dyDescent="0.25">
      <c r="C42" s="7" t="s">
        <v>57</v>
      </c>
      <c r="D42" s="16">
        <f>SUM(D5:D41)</f>
        <v>1976.3567308319832</v>
      </c>
    </row>
    <row r="43" spans="3:4" x14ac:dyDescent="0.25">
      <c r="D43" s="16"/>
    </row>
    <row r="44" spans="3:4" x14ac:dyDescent="0.25">
      <c r="C44" s="7" t="s">
        <v>58</v>
      </c>
      <c r="D44" s="14" t="s">
        <v>32</v>
      </c>
    </row>
    <row r="45" spans="3:4" x14ac:dyDescent="0.25">
      <c r="C45" s="7" t="s">
        <v>59</v>
      </c>
      <c r="D45" s="14" t="s">
        <v>32</v>
      </c>
    </row>
    <row r="46" spans="3:4" x14ac:dyDescent="0.25">
      <c r="C46" s="7" t="s">
        <v>60</v>
      </c>
      <c r="D46" s="14" t="s">
        <v>32</v>
      </c>
    </row>
    <row r="47" spans="3:4" x14ac:dyDescent="0.25">
      <c r="C47" s="7" t="s">
        <v>61</v>
      </c>
      <c r="D47" s="14" t="s">
        <v>32</v>
      </c>
    </row>
    <row r="48" spans="3:4" x14ac:dyDescent="0.25">
      <c r="C48" s="7" t="s">
        <v>62</v>
      </c>
      <c r="D48" s="16">
        <v>21.4</v>
      </c>
    </row>
    <row r="49" spans="3:4" ht="14.25" x14ac:dyDescent="0.2">
      <c r="C49" s="10" t="s">
        <v>141</v>
      </c>
      <c r="D49" s="14">
        <v>21.396157181999993</v>
      </c>
    </row>
    <row r="50" spans="3:4" x14ac:dyDescent="0.25">
      <c r="C50" s="7" t="s">
        <v>64</v>
      </c>
      <c r="D50" s="14"/>
    </row>
    <row r="51" spans="3:4" ht="14.25" x14ac:dyDescent="0.2">
      <c r="C51" s="10" t="s">
        <v>81</v>
      </c>
      <c r="D51" s="14">
        <v>3.3435823924400023</v>
      </c>
    </row>
    <row r="52" spans="3:4" ht="14.25" x14ac:dyDescent="0.2">
      <c r="C52" s="10" t="s">
        <v>66</v>
      </c>
      <c r="D52" s="14">
        <v>1.2105893076799981</v>
      </c>
    </row>
    <row r="53" spans="3:4" ht="14.25" x14ac:dyDescent="0.2">
      <c r="C53" s="10" t="s">
        <v>67</v>
      </c>
      <c r="D53" s="14">
        <v>29.832444025999987</v>
      </c>
    </row>
    <row r="54" spans="3:4" ht="14.25" x14ac:dyDescent="0.2">
      <c r="C54" s="10" t="s">
        <v>68</v>
      </c>
      <c r="D54" s="14">
        <v>18.659955051999997</v>
      </c>
    </row>
    <row r="55" spans="3:4" ht="14.25" x14ac:dyDescent="0.2">
      <c r="C55" s="10" t="s">
        <v>69</v>
      </c>
      <c r="D55" s="14">
        <v>47.546557280000002</v>
      </c>
    </row>
    <row r="56" spans="3:4" ht="14.25" x14ac:dyDescent="0.2">
      <c r="C56" s="10" t="s">
        <v>70</v>
      </c>
      <c r="D56" s="14">
        <v>2.2108673260000002</v>
      </c>
    </row>
    <row r="57" spans="3:4" ht="14.25" x14ac:dyDescent="0.2">
      <c r="C57" s="10" t="s">
        <v>71</v>
      </c>
      <c r="D57" s="14">
        <v>49.74715462299995</v>
      </c>
    </row>
    <row r="58" spans="3:4" ht="14.25" x14ac:dyDescent="0.2">
      <c r="C58" s="10" t="s">
        <v>72</v>
      </c>
      <c r="D58" s="14">
        <v>73.48545310099982</v>
      </c>
    </row>
    <row r="59" spans="3:4" ht="14.25" x14ac:dyDescent="0.2">
      <c r="C59" s="10" t="s">
        <v>73</v>
      </c>
      <c r="D59" s="14">
        <v>38.767294188999969</v>
      </c>
    </row>
    <row r="60" spans="3:4" ht="14.25" x14ac:dyDescent="0.2">
      <c r="C60" s="10" t="s">
        <v>74</v>
      </c>
      <c r="D60" s="14">
        <v>33.600019981999957</v>
      </c>
    </row>
    <row r="61" spans="3:4" ht="14.25" x14ac:dyDescent="0.2">
      <c r="C61" s="10" t="s">
        <v>80</v>
      </c>
      <c r="D61" s="14">
        <v>0.15634524500000005</v>
      </c>
    </row>
    <row r="62" spans="3:4" x14ac:dyDescent="0.25">
      <c r="C62" s="7" t="s">
        <v>75</v>
      </c>
      <c r="D62" s="16">
        <f>SUM(D51:D61)+D48</f>
        <v>319.96026252411963</v>
      </c>
    </row>
    <row r="63" spans="3:4" x14ac:dyDescent="0.25">
      <c r="C63" s="7" t="s">
        <v>76</v>
      </c>
      <c r="D63" s="14" t="s">
        <v>32</v>
      </c>
    </row>
    <row r="64" spans="3:4" x14ac:dyDescent="0.25">
      <c r="C64" s="7" t="s">
        <v>77</v>
      </c>
      <c r="D64" s="14"/>
    </row>
    <row r="65" spans="3:4" ht="14.25" x14ac:dyDescent="0.2">
      <c r="C65" s="10" t="s">
        <v>137</v>
      </c>
      <c r="D65" s="14">
        <f>1.34+2.159</f>
        <v>3.4989999999999997</v>
      </c>
    </row>
    <row r="66" spans="3:4" ht="14.25" x14ac:dyDescent="0.2">
      <c r="C66" s="10" t="s">
        <v>138</v>
      </c>
      <c r="D66" s="14">
        <f>2.14+7.103</f>
        <v>9.2430000000000003</v>
      </c>
    </row>
    <row r="67" spans="3:4" ht="14.25" x14ac:dyDescent="0.2">
      <c r="C67" s="10" t="s">
        <v>139</v>
      </c>
      <c r="D67" s="14">
        <v>0.14908910000000006</v>
      </c>
    </row>
    <row r="68" spans="3:4" ht="14.25" x14ac:dyDescent="0.2">
      <c r="C68" s="10" t="s">
        <v>140</v>
      </c>
      <c r="D68" s="14">
        <v>2.8822550000000009E-2</v>
      </c>
    </row>
    <row r="69" spans="3:4" ht="14.25" x14ac:dyDescent="0.2">
      <c r="C69" s="10" t="s">
        <v>63</v>
      </c>
      <c r="D69" s="14">
        <v>0.34920883600000113</v>
      </c>
    </row>
    <row r="70" spans="3:4" x14ac:dyDescent="0.25">
      <c r="C70" s="7" t="s">
        <v>78</v>
      </c>
      <c r="D70" s="16">
        <f>SUM(D65:D69)</f>
        <v>13.269120486</v>
      </c>
    </row>
    <row r="71" spans="3:4" x14ac:dyDescent="0.25">
      <c r="C71" s="7" t="s">
        <v>79</v>
      </c>
      <c r="D71" s="14"/>
    </row>
    <row r="72" spans="3:4" ht="14.25" x14ac:dyDescent="0.2">
      <c r="C72" s="10" t="s">
        <v>80</v>
      </c>
      <c r="D72" s="14">
        <v>44.979971157000001</v>
      </c>
    </row>
    <row r="73" spans="3:4" ht="14.25" x14ac:dyDescent="0.2">
      <c r="C73" s="10" t="s">
        <v>81</v>
      </c>
      <c r="D73" s="14">
        <v>45.288068479000238</v>
      </c>
    </row>
    <row r="74" spans="3:4" ht="14.25" x14ac:dyDescent="0.2">
      <c r="C74" s="10" t="s">
        <v>66</v>
      </c>
      <c r="D74" s="14">
        <v>66.396662979999647</v>
      </c>
    </row>
    <row r="75" spans="3:4" ht="14.25" x14ac:dyDescent="0.2">
      <c r="C75" s="10" t="s">
        <v>73</v>
      </c>
      <c r="D75" s="14">
        <v>166.66781182600036</v>
      </c>
    </row>
    <row r="76" spans="3:4" ht="14.25" x14ac:dyDescent="0.2">
      <c r="C76" s="10" t="s">
        <v>82</v>
      </c>
      <c r="D76" s="14">
        <v>25.754435393999994</v>
      </c>
    </row>
    <row r="77" spans="3:4" ht="14.25" x14ac:dyDescent="0.2">
      <c r="C77" s="10" t="s">
        <v>83</v>
      </c>
      <c r="D77" s="14">
        <v>114.60957950100024</v>
      </c>
    </row>
    <row r="78" spans="3:4" ht="14.25" x14ac:dyDescent="0.2">
      <c r="C78" s="10" t="s">
        <v>84</v>
      </c>
      <c r="D78" s="14">
        <v>25.274097559999948</v>
      </c>
    </row>
    <row r="79" spans="3:4" ht="14.25" x14ac:dyDescent="0.2">
      <c r="C79" s="10" t="s">
        <v>85</v>
      </c>
      <c r="D79" s="14">
        <v>7.9743765380000076</v>
      </c>
    </row>
    <row r="80" spans="3:4" ht="14.25" x14ac:dyDescent="0.2">
      <c r="C80" s="10" t="s">
        <v>86</v>
      </c>
      <c r="D80" s="14">
        <v>63.0591344999999</v>
      </c>
    </row>
    <row r="81" spans="3:4" ht="14.25" x14ac:dyDescent="0.2">
      <c r="C81" s="10" t="s">
        <v>87</v>
      </c>
      <c r="D81" s="14">
        <v>15.252934415000055</v>
      </c>
    </row>
    <row r="82" spans="3:4" ht="14.25" x14ac:dyDescent="0.2">
      <c r="C82" s="10" t="s">
        <v>88</v>
      </c>
      <c r="D82" s="14">
        <v>15.383173958999988</v>
      </c>
    </row>
    <row r="83" spans="3:4" ht="14.25" x14ac:dyDescent="0.2">
      <c r="C83" s="10" t="s">
        <v>89</v>
      </c>
      <c r="D83" s="14">
        <v>6.0403704159999974</v>
      </c>
    </row>
    <row r="84" spans="3:4" ht="14.25" x14ac:dyDescent="0.2">
      <c r="C84" s="10" t="s">
        <v>65</v>
      </c>
      <c r="D84" s="14">
        <v>0.10565266400000002</v>
      </c>
    </row>
    <row r="85" spans="3:4" ht="14.25" x14ac:dyDescent="0.2">
      <c r="C85" s="10" t="s">
        <v>90</v>
      </c>
      <c r="D85" s="14">
        <v>10.643180900000029</v>
      </c>
    </row>
    <row r="86" spans="3:4" ht="14.25" x14ac:dyDescent="0.2">
      <c r="C86" s="10" t="s">
        <v>134</v>
      </c>
      <c r="D86" s="14">
        <v>4.433243999999998E-2</v>
      </c>
    </row>
    <row r="87" spans="3:4" ht="14.25" x14ac:dyDescent="0.2">
      <c r="C87" s="10" t="s">
        <v>91</v>
      </c>
      <c r="D87" s="14">
        <v>0.12409547199999996</v>
      </c>
    </row>
    <row r="88" spans="3:4" x14ac:dyDescent="0.25">
      <c r="C88" s="7" t="s">
        <v>92</v>
      </c>
      <c r="D88" s="16">
        <f>SUM(D72:D85)</f>
        <v>607.42945028900044</v>
      </c>
    </row>
    <row r="89" spans="3:4" x14ac:dyDescent="0.25">
      <c r="C89" s="7" t="s">
        <v>93</v>
      </c>
      <c r="D89" s="16">
        <f>SUM(D42+D62+D70+D88)</f>
        <v>2917.015564131103</v>
      </c>
    </row>
    <row r="90" spans="3:4" hidden="1" x14ac:dyDescent="0.25">
      <c r="C90" s="7" t="s">
        <v>53</v>
      </c>
      <c r="D90" s="16">
        <v>1334512.3035599999</v>
      </c>
    </row>
    <row r="91" spans="3:4" x14ac:dyDescent="0.25">
      <c r="D91" s="9"/>
    </row>
    <row r="92" spans="3:4" x14ac:dyDescent="0.25">
      <c r="D92" s="9"/>
    </row>
    <row r="93" spans="3:4" x14ac:dyDescent="0.25">
      <c r="D9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 מצרפי</vt:lpstr>
      <vt:lpstr>נספח 1 מסלול 1</vt:lpstr>
      <vt:lpstr>נספח 1 מסלול 2</vt:lpstr>
      <vt:lpstr>נספח 1 מסלול 3</vt:lpstr>
      <vt:lpstr>נספח 2</vt:lpstr>
      <vt:lpstr>נספח 3</vt:lpstr>
    </vt:vector>
  </TitlesOfParts>
  <Company>BLL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Porat Yaniv</dc:creator>
  <cp:lastModifiedBy>BLL</cp:lastModifiedBy>
  <dcterms:created xsi:type="dcterms:W3CDTF">2022-02-16T12:43:53Z</dcterms:created>
  <dcterms:modified xsi:type="dcterms:W3CDTF">2022-02-23T09:23:01Z</dcterms:modified>
</cp:coreProperties>
</file>