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לתקופה '!$A$1:$E$51</definedName>
    <definedName name="_xlnm.Print_Area" localSheetId="2">'פרוט עמלות ניהול חיצוני לתקופה'!$A$1:$H$53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<sst xmlns="http://schemas.openxmlformats.org/spreadsheetml/2006/main" count="177" uniqueCount="94">
  <si>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</si>
  <si>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</si>
  <si>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</si>
  <si>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</si>
  <si>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</si>
  <si>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</si>
  <si>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</si>
  <si>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</si>
  <si>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</si>
  <si>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</si>
  <si>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</si>
  <si>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</si>
  <si>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</si>
  <si>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</si>
  <si>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</si>
  <si>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</si>
  <si>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</si>
  <si>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</si>
  <si>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</si>
  <si>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</si>
  <si>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</si>
  <si>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</si>
  <si>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</si>
  <si>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</si>
  <si>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</si>
  <si>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</si>
  <si>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</si>
  <si>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</si>
  <si>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</si>
  <si>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</si>
  <si>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</si>
  <si>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</si>
  <si>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</si>
  <si>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</si>
  <si>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</si>
  <si>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</si>
  <si>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</si>
  <si>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</si>
  <si>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</si>
  <si>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</si>
  <si>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</si>
  <si>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</si>
  <si>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</si>
  <si>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</si>
  <si>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</si>
  <si>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</si>
  <si>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</si>
  <si>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</si>
  <si>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</si>
  <si>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</si>
  <si>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</si>
  <si>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</si>
  <si>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</si>
  <si>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</si>
  <si>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</si>
  <si>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</si>
  <si>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</si>
  <si>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</si>
  <si>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</si>
  <si>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</si>
  <si>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</si>
  <si>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</si>
  <si>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</si>
  <si>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</si>
  <si>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</si>
  <si>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</si>
  <si>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</si>
  <si>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</si>
  <si>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</si>
  <si>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</si>
  <si>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ISHARES</t>
  </si>
  <si>
    <t>WISDOMTREE</t>
  </si>
  <si>
    <t>ברוקר חו"ל</t>
  </si>
  <si>
    <t>קסם</t>
  </si>
  <si>
    <t>תכלית</t>
  </si>
  <si>
    <t>SPDR</t>
  </si>
  <si>
    <t>ברוקר א</t>
  </si>
  <si>
    <t>BRACK CAPITAL REAL ESTATE(INDIA)</t>
  </si>
  <si>
    <t>CREDIT SUISSE NOVA</t>
  </si>
  <si>
    <t>DIAMONDS</t>
  </si>
  <si>
    <t>EMERGING GLOBAL SHARES</t>
  </si>
  <si>
    <t xml:space="preserve">  רופאים מצרפי- סך התשלומים ששולמו בעד כל סוג של הוצאה ישירה למחצית המסתיימת ביום: 30/6/2015 </t>
  </si>
  <si>
    <t xml:space="preserve">         רופאים מצרפי- פרוט עמלות והוצאות  למחצית המסתיימת ביום: 30/6/2015               </t>
  </si>
  <si>
    <t xml:space="preserve">      רופאים מצרפי- פירוט עמלות ניהול חיצוני למחצית המסתיימת ביום: 30/6/2015 </t>
  </si>
  <si>
    <t xml:space="preserve">   קופה 419 רופאים מסלול כללי- סך התשלומים ששולמו בעד כל סוג של הוצאה ישירה  למחצית המסתיימת ביום: 30/6/2015 </t>
  </si>
  <si>
    <t xml:space="preserve">   קופה 1472 רופאים מסלול אגח ללא מניות- סך התשלומים ששולמו בגין כל סוג של הוצאה ישירה  למחצית המסתיימת ביום: 30/6/2015 </t>
  </si>
  <si>
    <t>PIMCO FUNDS GLOBAL INVESTORS S</t>
  </si>
  <si>
    <t>T ROWE PRICE FUNDS SICAV - GLO</t>
  </si>
  <si>
    <t>PICTET - GLOBAL EMERGING DEBT</t>
  </si>
  <si>
    <t xml:space="preserve">Powershares </t>
  </si>
  <si>
    <t>VANGUARD</t>
  </si>
  <si>
    <t>Consumer</t>
  </si>
  <si>
    <t xml:space="preserve">GLOBAL X CHINA </t>
  </si>
  <si>
    <t xml:space="preserve">EGSHARES EMERGING MARKETS 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</si>
</sst>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35" applyFont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rightToLeft="1" tabSelected="1" zoomScalePageLayoutView="0" workbookViewId="0" topLeftCell="A1">
      <selection activeCell="C31" sqref="C31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81</v>
      </c>
      <c r="G1" s="27"/>
      <c r="H1" s="34"/>
      <c r="I1" s="34" t="s">
        <v>84</v>
      </c>
      <c r="J1" s="34"/>
      <c r="K1" s="34"/>
      <c r="L1" s="43" t="s">
        <v>85</v>
      </c>
      <c r="M1" s="43"/>
      <c r="N1" s="43"/>
      <c r="O1" s="43"/>
      <c r="P1" s="43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22</v>
      </c>
      <c r="C3" s="24">
        <f>I3+M3</f>
        <v>120.52</v>
      </c>
      <c r="G3" s="4"/>
      <c r="H3" s="29" t="s">
        <v>22</v>
      </c>
      <c r="I3" s="32">
        <f>SUM(I4:I5)</f>
        <v>120.368</v>
      </c>
      <c r="J3" s="11"/>
      <c r="K3" s="4"/>
      <c r="L3" s="29" t="s">
        <v>22</v>
      </c>
      <c r="M3" s="32">
        <f>SUM(M4:M5)</f>
        <v>0.152</v>
      </c>
      <c r="N3" s="11"/>
      <c r="O3" s="4"/>
    </row>
    <row r="4" spans="1:15" ht="12.75">
      <c r="A4" s="4"/>
      <c r="B4" s="30" t="s">
        <v>28</v>
      </c>
      <c r="C4" s="21">
        <f>I4+M4</f>
        <v>0</v>
      </c>
      <c r="G4" s="4"/>
      <c r="H4" s="30" t="s">
        <v>28</v>
      </c>
      <c r="I4" s="21">
        <v>0</v>
      </c>
      <c r="J4" s="11"/>
      <c r="K4" s="4"/>
      <c r="L4" s="30" t="s">
        <v>28</v>
      </c>
      <c r="M4" s="21">
        <f>'פרוט עמלות והוצאות לתקופה '!H4</f>
        <v>0</v>
      </c>
      <c r="N4" s="11"/>
      <c r="O4" s="4"/>
    </row>
    <row r="5" spans="1:15" ht="12.75">
      <c r="A5" s="4"/>
      <c r="B5" s="30" t="s">
        <v>29</v>
      </c>
      <c r="C5" s="21">
        <f>I5+M5</f>
        <v>120.52</v>
      </c>
      <c r="G5" s="4"/>
      <c r="H5" s="30" t="s">
        <v>29</v>
      </c>
      <c r="I5" s="21">
        <v>120.368</v>
      </c>
      <c r="J5" s="11"/>
      <c r="K5" s="4"/>
      <c r="L5" s="30" t="s">
        <v>29</v>
      </c>
      <c r="M5" s="21">
        <v>0.152</v>
      </c>
      <c r="N5" s="11"/>
      <c r="O5" s="21"/>
    </row>
    <row r="6" spans="1:15" ht="12.75">
      <c r="A6" s="4"/>
      <c r="B6" s="4"/>
      <c r="C6" s="21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23</v>
      </c>
      <c r="C7" s="21">
        <f aca="true" t="shared" si="0" ref="C7:C29">I7+M7</f>
        <v>145.408</v>
      </c>
      <c r="G7" s="4"/>
      <c r="H7" s="29" t="s">
        <v>23</v>
      </c>
      <c r="I7" s="21">
        <f>SUM(I8:I9)</f>
        <v>143.378</v>
      </c>
      <c r="J7" s="11"/>
      <c r="K7" s="4"/>
      <c r="L7" s="29" t="s">
        <v>23</v>
      </c>
      <c r="M7" s="21">
        <f>SUM(M8:M9)</f>
        <v>2.03</v>
      </c>
      <c r="N7" s="11"/>
      <c r="O7" s="4"/>
    </row>
    <row r="8" spans="1:15" ht="12.75">
      <c r="A8" s="4"/>
      <c r="B8" s="30" t="s">
        <v>30</v>
      </c>
      <c r="C8" s="21">
        <f t="shared" si="0"/>
        <v>0</v>
      </c>
      <c r="G8" s="4"/>
      <c r="H8" s="30" t="s">
        <v>30</v>
      </c>
      <c r="I8" s="21">
        <f>'פרוט עמלות והוצאות לתקופה '!C15</f>
        <v>0</v>
      </c>
      <c r="J8" s="11"/>
      <c r="K8" s="4"/>
      <c r="L8" s="30" t="s">
        <v>30</v>
      </c>
      <c r="M8" s="21">
        <v>0</v>
      </c>
      <c r="N8" s="11"/>
      <c r="O8" s="4"/>
    </row>
    <row r="9" spans="1:15" ht="12.75">
      <c r="A9" s="4"/>
      <c r="B9" s="30" t="s">
        <v>31</v>
      </c>
      <c r="C9" s="21">
        <f t="shared" si="0"/>
        <v>145.408</v>
      </c>
      <c r="G9" s="4"/>
      <c r="H9" s="30" t="s">
        <v>31</v>
      </c>
      <c r="I9" s="21">
        <v>143.378</v>
      </c>
      <c r="J9" s="11"/>
      <c r="K9" s="4"/>
      <c r="L9" s="30" t="s">
        <v>31</v>
      </c>
      <c r="M9" s="21">
        <v>2.03</v>
      </c>
      <c r="N9" s="11"/>
      <c r="O9" s="4"/>
    </row>
    <row r="10" spans="1:15" ht="12.75">
      <c r="A10" s="4"/>
      <c r="B10" s="4"/>
      <c r="C10" s="21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1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32</v>
      </c>
      <c r="C12" s="21">
        <f t="shared" si="0"/>
        <v>0</v>
      </c>
      <c r="G12" s="4"/>
      <c r="H12" s="29" t="s">
        <v>32</v>
      </c>
      <c r="I12" s="21">
        <f>SUM(I13:I15)</f>
        <v>0</v>
      </c>
      <c r="J12" s="11"/>
      <c r="K12" s="4"/>
      <c r="L12" s="29" t="s">
        <v>32</v>
      </c>
      <c r="M12" s="21">
        <f>SUM(M13:M15)</f>
        <v>0</v>
      </c>
      <c r="N12" s="11"/>
      <c r="O12" s="4"/>
    </row>
    <row r="13" spans="1:15" ht="25.5">
      <c r="A13" s="4"/>
      <c r="B13" s="30" t="s">
        <v>33</v>
      </c>
      <c r="C13" s="21">
        <f t="shared" si="0"/>
        <v>0</v>
      </c>
      <c r="G13" s="4"/>
      <c r="H13" s="30" t="s">
        <v>33</v>
      </c>
      <c r="I13" s="21">
        <f>'פרוט עמלות והוצאות לתקופה '!C29</f>
        <v>0</v>
      </c>
      <c r="J13" s="11"/>
      <c r="K13" s="4"/>
      <c r="L13" s="30" t="s">
        <v>33</v>
      </c>
      <c r="M13" s="21">
        <f>'פרוט עמלות והוצאות לתקופה '!H29</f>
        <v>0</v>
      </c>
      <c r="N13" s="11"/>
      <c r="O13" s="4"/>
    </row>
    <row r="14" spans="1:15" ht="12.75">
      <c r="A14" s="4"/>
      <c r="B14" s="30" t="s">
        <v>34</v>
      </c>
      <c r="C14" s="21">
        <f t="shared" si="0"/>
        <v>0</v>
      </c>
      <c r="G14" s="4"/>
      <c r="H14" s="30" t="s">
        <v>34</v>
      </c>
      <c r="I14" s="21"/>
      <c r="J14" s="11"/>
      <c r="K14" s="4"/>
      <c r="L14" s="30" t="s">
        <v>34</v>
      </c>
      <c r="M14" s="21"/>
      <c r="N14" s="11"/>
      <c r="O14" s="4"/>
    </row>
    <row r="15" spans="1:15" ht="12.75">
      <c r="A15" s="4"/>
      <c r="B15" s="30" t="s">
        <v>35</v>
      </c>
      <c r="C15" s="21">
        <f t="shared" si="0"/>
        <v>0</v>
      </c>
      <c r="G15" s="4"/>
      <c r="H15" s="30" t="s">
        <v>35</v>
      </c>
      <c r="I15" s="21">
        <f>'פרוט עמלות והוצאות לתקופה '!C35</f>
        <v>0</v>
      </c>
      <c r="J15" s="11"/>
      <c r="K15" s="4"/>
      <c r="L15" s="30" t="s">
        <v>35</v>
      </c>
      <c r="M15" s="21">
        <f>'פרוט עמלות והוצאות לתקופה '!H35</f>
        <v>0</v>
      </c>
      <c r="N15" s="11"/>
      <c r="O15" s="4"/>
    </row>
    <row r="16" spans="1:15" ht="12.75">
      <c r="A16" s="4"/>
      <c r="B16" s="28"/>
      <c r="C16" s="21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24</v>
      </c>
      <c r="C17" s="21">
        <f t="shared" si="0"/>
        <v>491.55619593599954</v>
      </c>
      <c r="G17" s="4"/>
      <c r="H17" s="29" t="s">
        <v>24</v>
      </c>
      <c r="I17" s="25">
        <f>SUM(I18:I25)</f>
        <v>491.55619593599954</v>
      </c>
      <c r="J17" s="11"/>
      <c r="K17" s="4"/>
      <c r="L17" s="29" t="s">
        <v>24</v>
      </c>
      <c r="M17" s="21">
        <f>SUM(M18:M25)</f>
        <v>0</v>
      </c>
      <c r="N17" s="11"/>
      <c r="O17" s="4"/>
    </row>
    <row r="18" spans="1:15" ht="15" customHeight="1">
      <c r="A18" s="4"/>
      <c r="B18" s="30" t="s">
        <v>36</v>
      </c>
      <c r="C18" s="21">
        <f t="shared" si="0"/>
        <v>0</v>
      </c>
      <c r="G18" s="4"/>
      <c r="H18" s="30" t="s">
        <v>36</v>
      </c>
      <c r="I18" s="21">
        <v>0</v>
      </c>
      <c r="J18" s="11"/>
      <c r="K18" s="9"/>
      <c r="L18" s="30" t="s">
        <v>36</v>
      </c>
      <c r="M18" s="21">
        <v>0</v>
      </c>
      <c r="N18" s="11"/>
      <c r="O18" s="9"/>
    </row>
    <row r="19" spans="1:15" ht="14.25" customHeight="1">
      <c r="A19" s="4"/>
      <c r="B19" s="30" t="s">
        <v>37</v>
      </c>
      <c r="C19" s="21">
        <f t="shared" si="0"/>
        <v>9.605</v>
      </c>
      <c r="G19" s="4"/>
      <c r="H19" s="30" t="s">
        <v>37</v>
      </c>
      <c r="I19" s="21">
        <v>9.605</v>
      </c>
      <c r="J19" s="11"/>
      <c r="K19" s="4"/>
      <c r="L19" s="30" t="s">
        <v>37</v>
      </c>
      <c r="M19" s="21">
        <v>0</v>
      </c>
      <c r="N19" s="11"/>
      <c r="O19" s="4"/>
    </row>
    <row r="20" spans="1:15" ht="13.5" customHeight="1">
      <c r="A20" s="4"/>
      <c r="B20" s="30" t="s">
        <v>38</v>
      </c>
      <c r="C20" s="21">
        <f t="shared" si="0"/>
        <v>0</v>
      </c>
      <c r="G20" s="4"/>
      <c r="H20" s="30" t="s">
        <v>38</v>
      </c>
      <c r="I20" s="21">
        <v>0</v>
      </c>
      <c r="J20" s="11"/>
      <c r="K20" s="4"/>
      <c r="L20" s="30" t="s">
        <v>38</v>
      </c>
      <c r="M20" s="21">
        <f>'פרוט עמלות ניהול חיצוני לתקופה'!H13</f>
        <v>0</v>
      </c>
      <c r="N20" s="11"/>
      <c r="O20" s="4"/>
    </row>
    <row r="21" spans="1:15" ht="12.75">
      <c r="A21" s="4"/>
      <c r="B21" s="30" t="s">
        <v>39</v>
      </c>
      <c r="C21" s="21">
        <f t="shared" si="0"/>
        <v>0</v>
      </c>
      <c r="G21" s="4"/>
      <c r="H21" s="30" t="s">
        <v>39</v>
      </c>
      <c r="I21" s="21">
        <v>0</v>
      </c>
      <c r="J21" s="11"/>
      <c r="K21" s="4"/>
      <c r="L21" s="30" t="s">
        <v>39</v>
      </c>
      <c r="M21" s="21">
        <f>'פרוט עמלות ניהול חיצוני לתקופה'!H19</f>
        <v>0</v>
      </c>
      <c r="N21" s="11"/>
      <c r="O21" s="4"/>
    </row>
    <row r="22" spans="1:15" ht="12.75">
      <c r="A22" s="4"/>
      <c r="B22" s="30" t="s">
        <v>40</v>
      </c>
      <c r="C22" s="25">
        <f t="shared" si="0"/>
        <v>11.17</v>
      </c>
      <c r="G22" s="4"/>
      <c r="H22" s="30" t="s">
        <v>40</v>
      </c>
      <c r="I22" s="21">
        <v>11.17</v>
      </c>
      <c r="J22" s="11"/>
      <c r="K22" s="4"/>
      <c r="L22" s="30" t="s">
        <v>40</v>
      </c>
      <c r="M22" s="21">
        <v>0</v>
      </c>
      <c r="N22" s="11"/>
      <c r="O22" s="4"/>
    </row>
    <row r="23" spans="1:15" ht="12.75">
      <c r="A23" s="4"/>
      <c r="B23" s="30" t="s">
        <v>41</v>
      </c>
      <c r="C23" s="25">
        <f t="shared" si="0"/>
        <v>410.5611959359996</v>
      </c>
      <c r="G23" s="4"/>
      <c r="H23" s="30" t="s">
        <v>41</v>
      </c>
      <c r="I23" s="21">
        <v>410.5611959359996</v>
      </c>
      <c r="J23" s="11"/>
      <c r="K23" s="4"/>
      <c r="L23" s="30" t="s">
        <v>41</v>
      </c>
      <c r="M23" s="21">
        <v>0</v>
      </c>
      <c r="N23" s="11"/>
      <c r="O23" s="4"/>
    </row>
    <row r="24" spans="1:15" ht="14.25" customHeight="1">
      <c r="A24" s="4"/>
      <c r="B24" s="30" t="s">
        <v>42</v>
      </c>
      <c r="C24" s="21">
        <f t="shared" si="0"/>
        <v>0</v>
      </c>
      <c r="G24" s="4"/>
      <c r="H24" s="30" t="s">
        <v>42</v>
      </c>
      <c r="I24" s="21">
        <v>0</v>
      </c>
      <c r="J24" s="11"/>
      <c r="K24" s="5"/>
      <c r="L24" s="30" t="s">
        <v>42</v>
      </c>
      <c r="M24" s="21">
        <f>'פרוט עמלות ניהול חיצוני לתקופה'!H22</f>
        <v>0</v>
      </c>
      <c r="N24" s="11"/>
      <c r="O24" s="5"/>
    </row>
    <row r="25" spans="1:15" ht="12.75">
      <c r="A25" s="4"/>
      <c r="B25" s="30" t="s">
        <v>43</v>
      </c>
      <c r="C25" s="21">
        <f t="shared" si="0"/>
        <v>60.22</v>
      </c>
      <c r="G25" s="4"/>
      <c r="H25" s="30" t="s">
        <v>43</v>
      </c>
      <c r="I25" s="21">
        <v>60.22</v>
      </c>
      <c r="J25" s="11"/>
      <c r="K25" s="5"/>
      <c r="L25" s="30" t="s">
        <v>43</v>
      </c>
      <c r="M25" s="21">
        <f>'פרוט עמלות ניהול חיצוני לתקופה'!H26</f>
        <v>0</v>
      </c>
      <c r="N25" s="11"/>
      <c r="O25" s="5"/>
    </row>
    <row r="26" spans="1:15" ht="12.75">
      <c r="A26" s="4"/>
      <c r="B26" s="29"/>
      <c r="C26" s="21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25</v>
      </c>
      <c r="C27" s="21">
        <f t="shared" si="0"/>
        <v>0</v>
      </c>
      <c r="G27" s="4"/>
      <c r="H27" s="29" t="s">
        <v>25</v>
      </c>
      <c r="I27" s="21">
        <f>SUM(I28:I29)</f>
        <v>0</v>
      </c>
      <c r="J27" s="5"/>
      <c r="K27" s="5"/>
      <c r="L27" s="29" t="s">
        <v>25</v>
      </c>
      <c r="M27" s="21">
        <f>SUM(M28:M29)</f>
        <v>0</v>
      </c>
      <c r="N27" s="5"/>
      <c r="O27" s="5"/>
    </row>
    <row r="28" spans="1:15" ht="12.75">
      <c r="A28" s="4"/>
      <c r="B28" s="30" t="s">
        <v>44</v>
      </c>
      <c r="C28" s="21">
        <f t="shared" si="0"/>
        <v>0</v>
      </c>
      <c r="G28" s="4"/>
      <c r="H28" s="30" t="s">
        <v>44</v>
      </c>
      <c r="I28" s="21">
        <f>'פרוט עמלות והוצאות לתקופה '!C41</f>
        <v>0</v>
      </c>
      <c r="J28" s="12"/>
      <c r="K28" s="13"/>
      <c r="L28" s="30" t="s">
        <v>44</v>
      </c>
      <c r="M28" s="21">
        <f>'פרוט עמלות והוצאות לתקופה '!H41</f>
        <v>0</v>
      </c>
      <c r="N28" s="12"/>
      <c r="O28" s="13"/>
    </row>
    <row r="29" spans="1:15" ht="12.75">
      <c r="A29" s="4"/>
      <c r="B29" s="30" t="s">
        <v>45</v>
      </c>
      <c r="C29" s="21">
        <f t="shared" si="0"/>
        <v>0</v>
      </c>
      <c r="G29" s="4"/>
      <c r="H29" s="30" t="s">
        <v>45</v>
      </c>
      <c r="I29" s="21">
        <f>'פרוט עמלות והוצאות לתקופה '!C47</f>
        <v>0</v>
      </c>
      <c r="J29" s="3"/>
      <c r="K29" s="11"/>
      <c r="L29" s="30" t="s">
        <v>45</v>
      </c>
      <c r="M29" s="21">
        <f>'פרוט עמלות והוצאות לתקופה '!H47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46</v>
      </c>
      <c r="C31" s="25">
        <f>C3+C7+C12+C17+C27</f>
        <v>757.4841959359995</v>
      </c>
      <c r="H31" s="29" t="s">
        <v>46</v>
      </c>
      <c r="I31" s="25">
        <f>I3+I7+I12+I17+I27</f>
        <v>755.3021959359995</v>
      </c>
      <c r="L31" s="29" t="s">
        <v>46</v>
      </c>
      <c r="M31" s="21">
        <f>M3+M7+M12+M17+M27</f>
        <v>2.182</v>
      </c>
    </row>
    <row r="32" spans="2:12" ht="12.75">
      <c r="B32" s="29"/>
      <c r="C32" s="25"/>
      <c r="H32" s="29"/>
      <c r="L32" s="29"/>
    </row>
    <row r="33" spans="2:12" ht="12.75">
      <c r="B33" s="29" t="s">
        <v>26</v>
      </c>
      <c r="C33" s="25"/>
      <c r="H33" s="29" t="s">
        <v>26</v>
      </c>
      <c r="L33" s="29" t="s">
        <v>26</v>
      </c>
    </row>
    <row r="34" spans="2:13" ht="25.5">
      <c r="B34" s="31" t="s">
        <v>47</v>
      </c>
      <c r="C34" s="2">
        <f>(C13+C17+C29)/C37</f>
        <v>0.000319808277459054</v>
      </c>
      <c r="H34" s="31" t="s">
        <v>47</v>
      </c>
      <c r="I34" s="2">
        <f>(I13+I17+I29)/I37</f>
        <v>0.0003229267522511955</v>
      </c>
      <c r="L34" s="31" t="s">
        <v>47</v>
      </c>
      <c r="M34" s="2">
        <f>(M13+M17+M29)/M37</f>
        <v>0</v>
      </c>
    </row>
    <row r="35" spans="2:13" ht="12.75">
      <c r="B35" s="31" t="s">
        <v>27</v>
      </c>
      <c r="C35" s="2">
        <f>C31/C37</f>
        <v>0.0004928220169078886</v>
      </c>
      <c r="H35" s="31" t="s">
        <v>27</v>
      </c>
      <c r="I35" s="2">
        <f>I31/I37</f>
        <v>0.000496194101749386</v>
      </c>
      <c r="L35" s="31" t="s">
        <v>27</v>
      </c>
      <c r="M35" s="2">
        <f>M31/M37</f>
        <v>0.0001470053223741831</v>
      </c>
    </row>
    <row r="36" spans="2:12" ht="12.75">
      <c r="B36" s="29"/>
      <c r="C36" s="25"/>
      <c r="H36" s="29"/>
      <c r="L36" s="29"/>
    </row>
    <row r="37" spans="2:13" ht="12.75">
      <c r="B37" s="29" t="s">
        <v>48</v>
      </c>
      <c r="C37" s="25">
        <f>I37+M37</f>
        <v>1537034</v>
      </c>
      <c r="H37" s="29" t="s">
        <v>48</v>
      </c>
      <c r="I37" s="33">
        <v>1522191</v>
      </c>
      <c r="L37" s="29" t="s">
        <v>48</v>
      </c>
      <c r="M37" s="33">
        <v>14843</v>
      </c>
    </row>
    <row r="40" ht="12.75">
      <c r="I40" s="35"/>
    </row>
    <row r="41" ht="12.75">
      <c r="I41" s="35"/>
    </row>
    <row r="42" ht="12.75">
      <c r="I42" s="36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zoomScalePageLayoutView="0" workbookViewId="0" topLeftCell="A10">
      <selection activeCell="C21" sqref="C21"/>
    </sheetView>
  </sheetViews>
  <sheetFormatPr defaultColWidth="9.140625" defaultRowHeight="12.75"/>
  <cols>
    <col min="1" max="1" width="9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82</v>
      </c>
      <c r="B1" s="43"/>
      <c r="C1" s="43"/>
      <c r="D1" s="43"/>
      <c r="E1" s="43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1">
        <f>SUM(C5:C7)</f>
        <v>0</v>
      </c>
    </row>
    <row r="5" spans="2:3" s="3" customFormat="1" ht="12.75">
      <c r="B5" s="8" t="s">
        <v>76</v>
      </c>
      <c r="C5" s="20">
        <v>0</v>
      </c>
    </row>
    <row r="6" spans="2:3" s="3" customFormat="1" ht="12.75">
      <c r="B6" s="3" t="s">
        <v>4</v>
      </c>
      <c r="C6" s="20">
        <v>0</v>
      </c>
    </row>
    <row r="7" spans="2:3" s="3" customFormat="1" ht="12.75">
      <c r="B7" s="3" t="s">
        <v>10</v>
      </c>
      <c r="C7" s="20">
        <v>0</v>
      </c>
    </row>
    <row r="8" spans="1:3" s="3" customFormat="1" ht="12.75">
      <c r="A8" s="4"/>
      <c r="B8" s="4" t="s">
        <v>5</v>
      </c>
      <c r="C8" s="21">
        <f>SUM(C9:C11)</f>
        <v>120.52</v>
      </c>
    </row>
    <row r="9" spans="1:3" s="3" customFormat="1" ht="12.75">
      <c r="A9" s="4"/>
      <c r="B9" s="3" t="s">
        <v>69</v>
      </c>
      <c r="C9" s="20">
        <f>103488/1000+152/1000</f>
        <v>103.64</v>
      </c>
    </row>
    <row r="10" spans="1:3" s="3" customFormat="1" ht="12.75">
      <c r="A10" s="4"/>
      <c r="B10" s="3" t="s">
        <v>72</v>
      </c>
      <c r="C10" s="20">
        <f>16880/1000</f>
        <v>16.88</v>
      </c>
    </row>
    <row r="11" spans="1:3" s="3" customFormat="1" ht="12.75">
      <c r="A11" s="4"/>
      <c r="B11" s="8" t="s">
        <v>10</v>
      </c>
      <c r="C11" s="20">
        <v>0</v>
      </c>
    </row>
    <row r="12" spans="1:5" ht="12.75">
      <c r="A12" s="1"/>
      <c r="B12" s="1" t="s">
        <v>6</v>
      </c>
      <c r="C12" s="21">
        <f>C8+C4</f>
        <v>120.52</v>
      </c>
      <c r="D12" s="2"/>
      <c r="E12" s="21"/>
    </row>
    <row r="13" spans="1:5" ht="12.75">
      <c r="A13" s="1"/>
      <c r="B13" s="1"/>
      <c r="C13" s="21"/>
      <c r="D13" s="2"/>
      <c r="E13" s="4"/>
    </row>
    <row r="14" spans="1:4" s="3" customFormat="1" ht="12.75">
      <c r="A14" s="4"/>
      <c r="B14" s="4" t="s">
        <v>7</v>
      </c>
      <c r="C14" s="20"/>
      <c r="D14" s="11"/>
    </row>
    <row r="15" spans="1:4" s="3" customFormat="1" ht="12.75">
      <c r="A15" s="4"/>
      <c r="B15" s="4" t="s">
        <v>3</v>
      </c>
      <c r="C15" s="21">
        <f>SUM(C16:C18)</f>
        <v>0</v>
      </c>
      <c r="D15" s="11"/>
    </row>
    <row r="16" spans="2:4" s="3" customFormat="1" ht="12.75">
      <c r="B16" s="3" t="s">
        <v>8</v>
      </c>
      <c r="C16" s="20">
        <v>0</v>
      </c>
      <c r="D16" s="11"/>
    </row>
    <row r="17" spans="2:4" s="3" customFormat="1" ht="12.75">
      <c r="B17" s="3" t="s">
        <v>9</v>
      </c>
      <c r="C17" s="20">
        <v>0</v>
      </c>
      <c r="D17" s="11"/>
    </row>
    <row r="18" spans="2:4" s="3" customFormat="1" ht="12.75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5</v>
      </c>
      <c r="C19" s="21">
        <f>SUM(C20:C22)</f>
        <v>145.408</v>
      </c>
      <c r="D19" s="11"/>
      <c r="E19" s="20"/>
    </row>
    <row r="20" spans="2:5" ht="12.75">
      <c r="B20" s="3" t="s">
        <v>69</v>
      </c>
      <c r="C20" s="20">
        <f>(97898+45480)/1000+2030/1000</f>
        <v>145.408</v>
      </c>
      <c r="D20" s="11"/>
      <c r="E20" s="20"/>
    </row>
    <row r="21" spans="2:4" s="3" customFormat="1" ht="12.75">
      <c r="B21" s="3" t="s">
        <v>9</v>
      </c>
      <c r="C21" s="20">
        <v>0</v>
      </c>
      <c r="D21" s="11"/>
    </row>
    <row r="22" spans="2:4" s="3" customFormat="1" ht="12.75">
      <c r="B22" s="3" t="s">
        <v>10</v>
      </c>
      <c r="C22" s="20">
        <v>0</v>
      </c>
      <c r="D22" s="11"/>
    </row>
    <row r="23" spans="1:5" s="3" customFormat="1" ht="12.75">
      <c r="A23" s="4"/>
      <c r="B23" s="4" t="s">
        <v>11</v>
      </c>
      <c r="C23" s="21">
        <f>C19+C15</f>
        <v>145.408</v>
      </c>
      <c r="D23" s="11"/>
      <c r="E23" s="4"/>
    </row>
    <row r="24" spans="1:5" s="3" customFormat="1" ht="12.75">
      <c r="A24" s="4"/>
      <c r="B24" s="4"/>
      <c r="C24" s="21"/>
      <c r="D24" s="11"/>
      <c r="E24" s="4"/>
    </row>
    <row r="25" spans="1:5" ht="12.75">
      <c r="A25" s="1"/>
      <c r="B25" s="1" t="s">
        <v>12</v>
      </c>
      <c r="C25" s="20"/>
      <c r="E25" s="3"/>
    </row>
    <row r="26" spans="1:5" ht="12.75">
      <c r="A26" s="1"/>
      <c r="B26" s="8" t="s">
        <v>51</v>
      </c>
      <c r="C26" s="20">
        <v>0</v>
      </c>
      <c r="E26" s="3"/>
    </row>
    <row r="27" spans="2:6" ht="12.75">
      <c r="B27" s="8" t="s">
        <v>52</v>
      </c>
      <c r="C27" s="22">
        <v>0</v>
      </c>
      <c r="E27" s="8"/>
      <c r="F27" s="16"/>
    </row>
    <row r="28" spans="2:5" ht="12.75">
      <c r="B28" s="16" t="s">
        <v>10</v>
      </c>
      <c r="C28" s="23">
        <v>0</v>
      </c>
      <c r="E28" s="7"/>
    </row>
    <row r="29" spans="1:5" ht="12.75">
      <c r="A29" s="1"/>
      <c r="B29" s="1" t="s">
        <v>50</v>
      </c>
      <c r="C29" s="21">
        <f>SUM(C26:C28)</f>
        <v>0</v>
      </c>
      <c r="D29" s="1"/>
      <c r="E29" s="4"/>
    </row>
    <row r="30" spans="1:5" ht="12.75">
      <c r="A30" s="1"/>
      <c r="B30" s="1"/>
      <c r="C30" s="21"/>
      <c r="D30" s="1"/>
      <c r="E30" s="4"/>
    </row>
    <row r="31" spans="1:3" s="3" customFormat="1" ht="12.75">
      <c r="A31" s="4"/>
      <c r="B31" s="4" t="s">
        <v>54</v>
      </c>
      <c r="C31" s="20"/>
    </row>
    <row r="32" spans="2:3" s="3" customFormat="1" ht="12.75">
      <c r="B32" s="8" t="s">
        <v>51</v>
      </c>
      <c r="C32" s="20">
        <v>0</v>
      </c>
    </row>
    <row r="33" spans="2:3" s="3" customFormat="1" ht="12.75">
      <c r="B33" s="8" t="s">
        <v>52</v>
      </c>
      <c r="C33" s="20">
        <v>0</v>
      </c>
    </row>
    <row r="34" spans="2:3" s="3" customFormat="1" ht="12.75">
      <c r="B34" s="3" t="s">
        <v>10</v>
      </c>
      <c r="C34" s="20">
        <v>0</v>
      </c>
    </row>
    <row r="35" spans="1:5" ht="12.75">
      <c r="A35" s="1"/>
      <c r="B35" s="1" t="s">
        <v>53</v>
      </c>
      <c r="C35" s="21">
        <f>SUM(C32:C34)</f>
        <v>0</v>
      </c>
      <c r="E35" s="4"/>
    </row>
    <row r="36" spans="1:5" ht="12.75">
      <c r="A36" s="1"/>
      <c r="B36" s="1"/>
      <c r="C36" s="21"/>
      <c r="E36" s="4"/>
    </row>
    <row r="37" spans="1:5" ht="12.75">
      <c r="A37" s="1"/>
      <c r="B37" s="4" t="s">
        <v>55</v>
      </c>
      <c r="C37" s="21"/>
      <c r="E37" s="4"/>
    </row>
    <row r="38" spans="1:5" ht="12.75">
      <c r="A38" s="1"/>
      <c r="B38" s="8" t="s">
        <v>51</v>
      </c>
      <c r="C38" s="22">
        <v>0</v>
      </c>
      <c r="E38" s="4"/>
    </row>
    <row r="39" spans="1:5" ht="12.75">
      <c r="A39" s="1"/>
      <c r="B39" s="8" t="s">
        <v>52</v>
      </c>
      <c r="C39" s="22">
        <v>0</v>
      </c>
      <c r="E39" s="4"/>
    </row>
    <row r="40" spans="1:5" ht="12.75">
      <c r="A40" s="1"/>
      <c r="B40" s="3" t="s">
        <v>10</v>
      </c>
      <c r="C40" s="22">
        <v>0</v>
      </c>
      <c r="E40" s="4"/>
    </row>
    <row r="41" spans="1:5" ht="12.75">
      <c r="A41" s="1"/>
      <c r="B41" s="1" t="s">
        <v>56</v>
      </c>
      <c r="C41" s="21">
        <f>SUM(C38:C40)</f>
        <v>0</v>
      </c>
      <c r="E41" s="4"/>
    </row>
    <row r="42" spans="1:5" ht="12.75">
      <c r="A42" s="1"/>
      <c r="B42" s="1"/>
      <c r="C42" s="21"/>
      <c r="E42" s="4"/>
    </row>
    <row r="43" spans="1:5" ht="12.75">
      <c r="A43" s="1"/>
      <c r="B43" s="4" t="s">
        <v>57</v>
      </c>
      <c r="C43" s="21"/>
      <c r="E43" s="4"/>
    </row>
    <row r="44" spans="1:5" ht="12.75">
      <c r="A44" s="1"/>
      <c r="B44" s="8" t="s">
        <v>51</v>
      </c>
      <c r="C44" s="22">
        <v>0</v>
      </c>
      <c r="E44" s="4"/>
    </row>
    <row r="45" spans="1:5" ht="12.75">
      <c r="A45" s="1"/>
      <c r="B45" s="8" t="s">
        <v>52</v>
      </c>
      <c r="C45" s="22">
        <v>0</v>
      </c>
      <c r="E45" s="4"/>
    </row>
    <row r="46" spans="1:5" ht="12.75">
      <c r="A46" s="1"/>
      <c r="B46" s="3" t="s">
        <v>10</v>
      </c>
      <c r="C46" s="22">
        <v>0</v>
      </c>
      <c r="E46" s="4"/>
    </row>
    <row r="47" spans="1:5" ht="12.75">
      <c r="A47" s="1"/>
      <c r="B47" s="1" t="s">
        <v>58</v>
      </c>
      <c r="C47" s="21">
        <f>SUM(C44:C46)</f>
        <v>0</v>
      </c>
      <c r="E47" s="4"/>
    </row>
    <row r="48" spans="1:5" ht="12.75">
      <c r="A48" s="1"/>
      <c r="B48" s="1"/>
      <c r="C48" s="21"/>
      <c r="E48" s="4"/>
    </row>
    <row r="49" spans="1:5" s="3" customFormat="1" ht="12.75">
      <c r="A49" s="4"/>
      <c r="B49" s="4" t="s">
        <v>59</v>
      </c>
      <c r="C49" s="21">
        <f>C12+C23+C29+C35+C41+C47</f>
        <v>265.928</v>
      </c>
      <c r="E49" s="13"/>
    </row>
    <row r="50" spans="1:5" s="3" customFormat="1" ht="12.75">
      <c r="A50" s="4"/>
      <c r="B50" s="4" t="s">
        <v>60</v>
      </c>
      <c r="C50" s="25">
        <f>'סך התשלומים ששולמו בגין כל סוג'!C37</f>
        <v>1537034</v>
      </c>
      <c r="E50" s="11"/>
    </row>
    <row r="51" spans="2:3" ht="12.75">
      <c r="B51" s="4"/>
      <c r="C51" s="4" t="s">
        <v>15</v>
      </c>
    </row>
    <row r="52" ht="12.75">
      <c r="C52" s="18"/>
    </row>
    <row r="54" spans="3:4" ht="12.75">
      <c r="C54" s="3"/>
      <c r="D54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rightToLeft="1" zoomScalePageLayoutView="0" workbookViewId="0" topLeftCell="A10">
      <selection activeCell="C35" sqref="C35:C36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3" t="s">
        <v>83</v>
      </c>
      <c r="B1" s="43"/>
      <c r="C1" s="43"/>
      <c r="D1" s="43"/>
      <c r="E1" s="43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7" t="s">
        <v>77</v>
      </c>
      <c r="C4" s="20">
        <f>(4907+4698)/1000</f>
        <v>9.605</v>
      </c>
      <c r="D4" s="2"/>
      <c r="E4" s="26"/>
    </row>
    <row r="5" spans="2:5" s="3" customFormat="1" ht="12" customHeight="1">
      <c r="B5" s="8" t="s">
        <v>52</v>
      </c>
      <c r="C5" s="20">
        <v>0</v>
      </c>
      <c r="D5" s="2"/>
      <c r="E5" s="26"/>
    </row>
    <row r="6" spans="2:5" s="3" customFormat="1" ht="12" customHeight="1">
      <c r="B6" s="16" t="s">
        <v>10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9.605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17</v>
      </c>
      <c r="C9" s="20"/>
      <c r="D9" s="11"/>
      <c r="E9" s="6"/>
    </row>
    <row r="10" spans="2:4" s="3" customFormat="1" ht="12.75">
      <c r="B10" s="3" t="s">
        <v>13</v>
      </c>
      <c r="C10" s="20">
        <v>0</v>
      </c>
      <c r="D10" s="11"/>
    </row>
    <row r="11" spans="2:4" s="3" customFormat="1" ht="12.75">
      <c r="B11" s="3" t="s">
        <v>14</v>
      </c>
      <c r="C11" s="20">
        <v>0</v>
      </c>
      <c r="D11" s="11"/>
    </row>
    <row r="12" spans="2:4" s="3" customFormat="1" ht="12.75">
      <c r="B12" s="3" t="s">
        <v>10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18</v>
      </c>
      <c r="C15" s="20"/>
      <c r="D15" s="11"/>
    </row>
    <row r="16" spans="2:4" s="3" customFormat="1" ht="12.75">
      <c r="B16" s="3" t="s">
        <v>13</v>
      </c>
      <c r="C16" s="20">
        <v>0</v>
      </c>
      <c r="D16" s="11"/>
    </row>
    <row r="17" spans="2:4" s="3" customFormat="1" ht="12.75">
      <c r="B17" s="3" t="s">
        <v>14</v>
      </c>
      <c r="C17" s="20">
        <v>0</v>
      </c>
      <c r="D17" s="11"/>
    </row>
    <row r="18" spans="2:4" s="3" customFormat="1" ht="15" customHeight="1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61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62</v>
      </c>
      <c r="C21" s="20"/>
      <c r="D21" s="11"/>
    </row>
    <row r="22" spans="1:4" s="3" customFormat="1" ht="12.75">
      <c r="A22" s="4"/>
      <c r="B22" s="4" t="s">
        <v>63</v>
      </c>
      <c r="C22" s="21">
        <f>SUM(C23:C25)</f>
        <v>0</v>
      </c>
      <c r="D22" s="11"/>
    </row>
    <row r="23" spans="2:4" s="3" customFormat="1" ht="12.75">
      <c r="B23" s="8" t="s">
        <v>64</v>
      </c>
      <c r="C23" s="20">
        <v>0</v>
      </c>
      <c r="D23" s="11"/>
    </row>
    <row r="24" spans="2:4" s="3" customFormat="1" ht="12.75">
      <c r="B24" s="8" t="s">
        <v>65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4" s="3" customFormat="1" ht="12.75">
      <c r="A26" s="4"/>
      <c r="B26" s="4" t="s">
        <v>66</v>
      </c>
      <c r="C26" s="21">
        <f>SUM(C27:C30)</f>
        <v>60.22</v>
      </c>
      <c r="D26" s="11"/>
    </row>
    <row r="27" spans="1:4" s="3" customFormat="1" ht="12.75">
      <c r="A27" s="4"/>
      <c r="B27" s="37" t="s">
        <v>86</v>
      </c>
      <c r="C27" s="20">
        <f>(12134+17739)/1000</f>
        <v>29.873</v>
      </c>
      <c r="D27" s="11"/>
    </row>
    <row r="28" spans="2:4" s="3" customFormat="1" ht="12.75">
      <c r="B28" s="37" t="s">
        <v>87</v>
      </c>
      <c r="C28" s="20">
        <f>(5808+5918)/1000</f>
        <v>11.726</v>
      </c>
      <c r="D28" s="11"/>
    </row>
    <row r="29" spans="2:4" s="3" customFormat="1" ht="12.75">
      <c r="B29" s="37" t="s">
        <v>78</v>
      </c>
      <c r="C29" s="20">
        <f>(4915+4997)/1000</f>
        <v>9.912</v>
      </c>
      <c r="D29" s="11"/>
    </row>
    <row r="30" spans="2:8" s="3" customFormat="1" ht="12.75">
      <c r="B30" s="37" t="s">
        <v>88</v>
      </c>
      <c r="C30" s="20">
        <f>8709/1000</f>
        <v>8.709</v>
      </c>
      <c r="D30" s="11"/>
      <c r="H30" s="12"/>
    </row>
    <row r="31" spans="1:5" s="3" customFormat="1" ht="12.75">
      <c r="A31" s="4"/>
      <c r="B31" s="4" t="s">
        <v>19</v>
      </c>
      <c r="C31" s="21">
        <f>C26+C22</f>
        <v>60.22</v>
      </c>
      <c r="E31" s="19"/>
    </row>
    <row r="32" spans="1:5" s="3" customFormat="1" ht="12.75">
      <c r="A32" s="4"/>
      <c r="B32" s="4"/>
      <c r="C32" s="21"/>
      <c r="E32" s="19"/>
    </row>
    <row r="33" spans="1:5" s="3" customFormat="1" ht="12.75">
      <c r="A33" s="4"/>
      <c r="B33" s="4" t="s">
        <v>21</v>
      </c>
      <c r="C33" s="21"/>
      <c r="E33" s="5"/>
    </row>
    <row r="34" spans="1:5" s="3" customFormat="1" ht="12.75">
      <c r="A34" s="4"/>
      <c r="B34" s="4" t="s">
        <v>67</v>
      </c>
      <c r="C34" s="25">
        <f>SUM(C35:C36)</f>
        <v>11.17</v>
      </c>
      <c r="D34" s="15"/>
      <c r="E34" s="25"/>
    </row>
    <row r="35" spans="1:5" s="3" customFormat="1" ht="12.75">
      <c r="A35" s="4"/>
      <c r="B35" s="41" t="s">
        <v>73</v>
      </c>
      <c r="C35" s="38">
        <v>4.37</v>
      </c>
      <c r="D35" s="15"/>
      <c r="E35" s="25"/>
    </row>
    <row r="36" spans="1:5" s="3" customFormat="1" ht="12.75">
      <c r="A36" s="4"/>
      <c r="B36" s="41" t="s">
        <v>74</v>
      </c>
      <c r="C36" s="38">
        <v>6.8</v>
      </c>
      <c r="E36" s="5"/>
    </row>
    <row r="37" spans="1:5" s="3" customFormat="1" ht="12.75">
      <c r="A37" s="4"/>
      <c r="B37" s="4" t="s">
        <v>68</v>
      </c>
      <c r="C37" s="25">
        <f>SUM(C38:C47)</f>
        <v>410.5611959359996</v>
      </c>
      <c r="E37" s="5"/>
    </row>
    <row r="38" spans="1:5" s="3" customFormat="1" ht="12.75">
      <c r="A38" s="4"/>
      <c r="B38" s="42" t="s">
        <v>70</v>
      </c>
      <c r="C38" s="38">
        <f>262446.265018414/1000</f>
        <v>262.446265018414</v>
      </c>
      <c r="E38" s="5"/>
    </row>
    <row r="39" spans="1:5" s="3" customFormat="1" ht="12.75">
      <c r="A39" s="4"/>
      <c r="B39" s="40" t="s">
        <v>75</v>
      </c>
      <c r="C39" s="38">
        <f>47823.890886509/1000</f>
        <v>47.823890886509</v>
      </c>
      <c r="E39" s="5"/>
    </row>
    <row r="40" spans="1:5" s="3" customFormat="1" ht="12.75">
      <c r="A40" s="4"/>
      <c r="B40" s="40" t="s">
        <v>79</v>
      </c>
      <c r="C40" s="38">
        <f>3998.7234862/1000</f>
        <v>3.9987234862</v>
      </c>
      <c r="E40" s="5"/>
    </row>
    <row r="41" spans="1:5" s="3" customFormat="1" ht="12.75">
      <c r="A41" s="4"/>
      <c r="B41" s="40" t="s">
        <v>89</v>
      </c>
      <c r="C41" s="38">
        <f>28149.6526586849/1000</f>
        <v>28.1496526586849</v>
      </c>
      <c r="E41" s="5"/>
    </row>
    <row r="42" spans="1:5" s="3" customFormat="1" ht="12.75">
      <c r="A42" s="4"/>
      <c r="B42" s="40" t="s">
        <v>90</v>
      </c>
      <c r="C42" s="38">
        <f>6697.83779688767/1000</f>
        <v>6.69783779688767</v>
      </c>
      <c r="E42" s="5"/>
    </row>
    <row r="43" spans="1:5" s="3" customFormat="1" ht="12.75">
      <c r="A43" s="4"/>
      <c r="B43" s="40" t="s">
        <v>71</v>
      </c>
      <c r="C43" s="38">
        <f>49364.3026980767/1000</f>
        <v>49.364302698076706</v>
      </c>
      <c r="E43" s="5"/>
    </row>
    <row r="44" spans="1:5" s="3" customFormat="1" ht="12.75">
      <c r="A44" s="4"/>
      <c r="B44" s="40" t="s">
        <v>91</v>
      </c>
      <c r="C44" s="38">
        <f>3887.2578892274/1000</f>
        <v>3.8872578892274</v>
      </c>
      <c r="E44" s="5"/>
    </row>
    <row r="45" spans="1:5" s="3" customFormat="1" ht="12.75">
      <c r="A45" s="4"/>
      <c r="B45" s="40" t="s">
        <v>92</v>
      </c>
      <c r="C45" s="38">
        <f>3317.90831909589/1000</f>
        <v>3.31790831909589</v>
      </c>
      <c r="E45" s="5"/>
    </row>
    <row r="46" spans="1:5" s="3" customFormat="1" ht="12.75">
      <c r="A46" s="4"/>
      <c r="B46" s="40" t="s">
        <v>80</v>
      </c>
      <c r="C46" s="38">
        <f>2484.14718290411/1000</f>
        <v>2.48414718290411</v>
      </c>
      <c r="E46" s="5"/>
    </row>
    <row r="47" spans="1:5" s="3" customFormat="1" ht="12.75">
      <c r="A47" s="4"/>
      <c r="B47" s="39" t="s">
        <v>93</v>
      </c>
      <c r="C47" s="38">
        <f>2391.21/1000</f>
        <v>2.39121</v>
      </c>
      <c r="E47" s="5"/>
    </row>
    <row r="48" spans="1:5" s="3" customFormat="1" ht="12.75">
      <c r="A48" s="4"/>
      <c r="B48" s="4" t="s">
        <v>20</v>
      </c>
      <c r="C48" s="25">
        <f>C7+C13+C19+C31+C34+C37</f>
        <v>491.5561959359996</v>
      </c>
      <c r="D48" s="5"/>
      <c r="E48" s="5"/>
    </row>
    <row r="49" spans="1:5" s="3" customFormat="1" ht="12.75">
      <c r="A49" s="4"/>
      <c r="B49" s="4" t="s">
        <v>60</v>
      </c>
      <c r="C49" s="25">
        <f>'סך התשלומים ששולמו בגין כל סוג'!C37</f>
        <v>1537034</v>
      </c>
      <c r="E49" s="13"/>
    </row>
    <row r="50" spans="1:5" s="3" customFormat="1" ht="12.75">
      <c r="A50" s="4"/>
      <c r="B50" s="4"/>
      <c r="C50" s="11"/>
      <c r="E50" s="11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2015-08-19T06:16:02Z</dcterms:modified>
  <cp:category/>
  <cp:version/>
  <cp:contentType/>
  <cp:contentStatus/>
</cp:coreProperties>
</file>